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mc:AlternateContent xmlns:mc="http://schemas.openxmlformats.org/markup-compatibility/2006">
    <mc:Choice Requires="x15">
      <x15ac:absPath xmlns:x15ac="http://schemas.microsoft.com/office/spreadsheetml/2010/11/ac" url="P:\OHIP_GESTION\PLANIF_HOSP\2023_PLANIF\P3-Elabo liste hospitalière\01 Appel d'offres\"/>
    </mc:Choice>
  </mc:AlternateContent>
  <xr:revisionPtr revIDLastSave="0" documentId="13_ncr:1_{81FABCAF-5C6D-4442-B750-982E86D05A74}" xr6:coauthVersionLast="47" xr6:coauthVersionMax="47" xr10:uidLastSave="{00000000-0000-0000-0000-000000000000}"/>
  <bookViews>
    <workbookView xWindow="-120" yWindow="-120" windowWidth="29040" windowHeight="15720" tabRatio="795" xr2:uid="{5DD6B2B2-66FA-4BF9-A566-4F708D976988}"/>
  </bookViews>
  <sheets>
    <sheet name="Page de garde" sheetId="1" r:id="rId1"/>
    <sheet name="TdM" sheetId="2" r:id="rId2"/>
    <sheet name="1. Introduction" sheetId="4" r:id="rId3"/>
    <sheet name="2. Systématique GPPH" sheetId="34" r:id="rId4"/>
    <sheet name="3. Postulation" sheetId="35" r:id="rId5"/>
    <sheet name="3.1 BP" sheetId="15" r:id="rId6"/>
    <sheet name="3.2 Spécialiste" sheetId="9" r:id="rId7"/>
    <sheet name="3.3 SU" sheetId="10" r:id="rId8"/>
    <sheet name="3.4 SI" sheetId="11" r:id="rId9"/>
    <sheet name="3.5 Coop" sheetId="12" r:id="rId10"/>
    <sheet name="3.6 TB" sheetId="13" r:id="rId11"/>
    <sheet name="3.7 ESS" sheetId="14" r:id="rId12"/>
    <sheet name="3.7.1 GEBH" sheetId="38" r:id="rId13"/>
    <sheet name="3.7.2 GEBS" sheetId="39" r:id="rId14"/>
    <sheet name="3.7.3 KINM-C" sheetId="40" r:id="rId15"/>
    <sheet name="3.7.4 KINB" sheetId="43" r:id="rId16"/>
    <sheet name="3.7.5 KAA-B-C-D" sheetId="46" r:id="rId17"/>
    <sheet name="3.7.6 GER" sheetId="41" r:id="rId18"/>
    <sheet name="3.7.7 PAL" sheetId="44" r:id="rId19"/>
    <sheet name="4. Qualité" sheetId="47" r:id="rId20"/>
    <sheet name="5. Economicité" sheetId="50" r:id="rId21"/>
    <sheet name="6. CdT" sheetId="51" r:id="rId22"/>
    <sheet name="7. AE" sheetId="53" r:id="rId23"/>
    <sheet name="8. Obligation" sheetId="52" r:id="rId24"/>
    <sheet name="9. IG" sheetId="48" r:id="rId25"/>
    <sheet name="10. Signature" sheetId="23" r:id="rId26"/>
    <sheet name="11. Livrable" sheetId="49" r:id="rId27"/>
  </sheets>
  <definedNames>
    <definedName name="_xlnm._FilterDatabase" localSheetId="4" hidden="1">'3. Postulation'!$A$7:$AR$159</definedName>
    <definedName name="asdf" localSheetId="0">#REF!</definedName>
    <definedName name="asdf" localSheetId="1">#REF!</definedName>
    <definedName name="asdf">#REF!</definedName>
    <definedName name="asdfasd" localSheetId="0">#REF!</definedName>
    <definedName name="asdfasd" localSheetId="1">#REF!</definedName>
    <definedName name="asdfasd">#REF!</definedName>
    <definedName name="asdfasdfasdf" localSheetId="0">#REF!</definedName>
    <definedName name="asdfasdfasdf" localSheetId="1">#REF!</definedName>
    <definedName name="asdfasdfasdf">#REF!</definedName>
    <definedName name="d_cw">#REF!</definedName>
    <definedName name="f_cw">#REF!</definedName>
    <definedName name="id.AP6">#REF!</definedName>
    <definedName name="id.GCATsub">#REF!</definedName>
    <definedName name="_xlnm.Print_Titles" localSheetId="4">'3. Postulation'!$1:$7</definedName>
    <definedName name="_xlnm.Print_Titles" localSheetId="6">'3.2 Spécialiste'!$14:$15</definedName>
    <definedName name="_xlnm.Print_Titles" localSheetId="7">'3.3 SU'!$1:$7</definedName>
    <definedName name="_xlnm.Print_Titles" localSheetId="9">'3.5 Coop'!$81:$81</definedName>
    <definedName name="_xlnm.Print_Titles" localSheetId="11">'3.7 ESS'!$7:$7</definedName>
    <definedName name="Muskuloskelettale_Rehabilitation">#REF!</definedName>
    <definedName name="par.CW">#REF!</definedName>
    <definedName name="par.CWt">#REF!</definedName>
    <definedName name="par.F.AP6">#REF!</definedName>
    <definedName name="par.pF_ZH">#REF!</definedName>
    <definedName name="par.pIPS">#REF!</definedName>
    <definedName name="qq.pivotGDZH">#REF!</definedName>
    <definedName name="sdfsdf">#REF!</definedName>
    <definedName name="val.AP6">#REF!</definedName>
    <definedName name="val.CW">#REF!</definedName>
    <definedName name="val.CWt">#REF!</definedName>
    <definedName name="val.F">#REF!</definedName>
    <definedName name="val.GCATsub">#REF!</definedName>
    <definedName name="val.pF_ZH">#REF!</definedName>
    <definedName name="val.pIPS">#REF!</definedName>
    <definedName name="z.A">#REF!</definedName>
    <definedName name="z.B">#REF!</definedName>
    <definedName name="z.C">#REF!</definedName>
    <definedName name="Z_21F13F3C_C390_477F_A569_DF7158452A6C_.wvu.Cols" localSheetId="6" hidden="1">'3.2 Spécialiste'!$G:$G</definedName>
    <definedName name="Z_21F13F3C_C390_477F_A569_DF7158452A6C_.wvu.Cols" localSheetId="7" hidden="1">'3.3 SU'!#REF!,'3.3 SU'!#REF!,'3.3 SU'!#REF!,'3.3 SU'!$J:$J,'3.3 SU'!$L:$L,'3.3 SU'!$N:$O</definedName>
    <definedName name="Z_21F13F3C_C390_477F_A569_DF7158452A6C_.wvu.Cols" localSheetId="8" hidden="1">'3.4 SI'!#REF!,'3.4 SI'!#REF!,'3.4 SI'!#REF!</definedName>
    <definedName name="Z_21F13F3C_C390_477F_A569_DF7158452A6C_.wvu.PrintArea" localSheetId="2" hidden="1">'1. Introduction'!$A$1:$D$11</definedName>
    <definedName name="Z_21F13F3C_C390_477F_A569_DF7158452A6C_.wvu.PrintArea" localSheetId="25" hidden="1">'10. Signature'!$A$1:$E$25</definedName>
    <definedName name="Z_21F13F3C_C390_477F_A569_DF7158452A6C_.wvu.PrintArea" localSheetId="5" hidden="1">'3.1 BP'!$A$1:$C$24</definedName>
    <definedName name="Z_21F13F3C_C390_477F_A569_DF7158452A6C_.wvu.PrintArea" localSheetId="6" hidden="1">'3.2 Spécialiste'!$A$1:$F$71</definedName>
    <definedName name="Z_21F13F3C_C390_477F_A569_DF7158452A6C_.wvu.PrintArea" localSheetId="7" hidden="1">'3.3 SU'!$A$1:$E$16</definedName>
    <definedName name="Z_21F13F3C_C390_477F_A569_DF7158452A6C_.wvu.PrintArea" localSheetId="8" hidden="1">'3.4 SI'!$A$1:$D$27</definedName>
    <definedName name="Z_21F13F3C_C390_477F_A569_DF7158452A6C_.wvu.PrintArea" localSheetId="9" hidden="1">'3.5 Coop'!$A$1:$F$138</definedName>
    <definedName name="Z_21F13F3C_C390_477F_A569_DF7158452A6C_.wvu.PrintArea" localSheetId="10" hidden="1">'3.6 TB'!$A$1:$E$28</definedName>
    <definedName name="Z_21F13F3C_C390_477F_A569_DF7158452A6C_.wvu.PrintArea" localSheetId="11" hidden="1">'3.7 ESS'!$A$1:$C$65</definedName>
    <definedName name="Z_21F13F3C_C390_477F_A569_DF7158452A6C_.wvu.PrintArea" localSheetId="0" hidden="1">'Page de garde'!$A$1:$D$33</definedName>
    <definedName name="Z_21F13F3C_C390_477F_A569_DF7158452A6C_.wvu.PrintArea" localSheetId="1" hidden="1">TdM!$A$1:$D$29</definedName>
    <definedName name="Z_21F13F3C_C390_477F_A569_DF7158452A6C_.wvu.PrintTitles" localSheetId="6" hidden="1">'3.2 Spécialiste'!$14:$15</definedName>
    <definedName name="Z_21F13F3C_C390_477F_A569_DF7158452A6C_.wvu.PrintTitles" localSheetId="7" hidden="1">'3.3 SU'!$1:$7</definedName>
    <definedName name="Z_21F13F3C_C390_477F_A569_DF7158452A6C_.wvu.PrintTitles" localSheetId="9" hidden="1">'3.5 Coop'!$81:$81</definedName>
    <definedName name="Z_21F13F3C_C390_477F_A569_DF7158452A6C_.wvu.PrintTitles" localSheetId="11" hidden="1">'3.7 ESS'!$7:$7</definedName>
    <definedName name="Z_21F13F3C_C390_477F_A569_DF7158452A6C_.wvu.PrintTitles" localSheetId="1" hidden="1">TdM!#REF!</definedName>
    <definedName name="Z_21F13F3C_C390_477F_A569_DF7158452A6C_.wvu.Rows" localSheetId="9" hidden="1">'3.5 Coop'!#REF!,'3.5 Coop'!#REF!</definedName>
    <definedName name="Z_21F13F3C_C390_477F_A569_DF7158452A6C_.wvu.Rows" localSheetId="11" hidden="1">'3.7 ESS'!#REF!,'3.7 ESS'!$9:$9,'3.7 ESS'!#REF!,'3.7 ESS'!#REF!,'3.7 ESS'!#REF!,'3.7 ESS'!#REF!,'3.7 ESS'!#REF!,'3.7 ESS'!#REF!,'3.7 ESS'!#REF!,'3.7 ESS'!$23:$23,'3.7 ESS'!$26:$27,'3.7 ESS'!$28:$28,'3.7 ESS'!$29:$30,'3.7 ESS'!$31:$34,'3.7 ESS'!$35:$35,'3.7 ESS'!$38:$38,'3.7 ESS'!$43:$44,'3.7 ESS'!$46:$46,'3.7 ESS'!#REF!</definedName>
    <definedName name="_xlnm.Print_Area" localSheetId="2">'1. Introduction'!$A$1:$D$12</definedName>
    <definedName name="_xlnm.Print_Area" localSheetId="25">'10. Signature'!$A$1:$E$37</definedName>
    <definedName name="_xlnm.Print_Area" localSheetId="26">'11. Livrable'!$A$1:$J$68</definedName>
    <definedName name="_xlnm.Print_Area" localSheetId="3">'2. Systématique GPPH'!$A$1:$M$191</definedName>
    <definedName name="_xlnm.Print_Area" localSheetId="4">'3. Postulation'!$A$1:$AR$161</definedName>
    <definedName name="_xlnm.Print_Area" localSheetId="5">'3.1 BP'!$A$1:$C$24</definedName>
    <definedName name="_xlnm.Print_Area" localSheetId="6">'3.2 Spécialiste'!$A$1:$F$70</definedName>
    <definedName name="_xlnm.Print_Area" localSheetId="7">'3.3 SU'!$A$1:$E$16</definedName>
    <definedName name="_xlnm.Print_Area" localSheetId="8">'3.4 SI'!$A$1:$D$20</definedName>
    <definedName name="_xlnm.Print_Area" localSheetId="9">'3.5 Coop'!$A$1:$F$137</definedName>
    <definedName name="_xlnm.Print_Area" localSheetId="10">'3.6 TB'!$A$1:$E$28</definedName>
    <definedName name="_xlnm.Print_Area" localSheetId="11">'3.7 ESS'!$A$1:$C$65</definedName>
    <definedName name="_xlnm.Print_Area" localSheetId="12">'3.7.1 GEBH'!$A$1:$D$18</definedName>
    <definedName name="_xlnm.Print_Area" localSheetId="13">'3.7.2 GEBS'!$A$1:$D$18</definedName>
    <definedName name="_xlnm.Print_Area" localSheetId="14">'3.7.3 KINM-C'!$A$1:$D$24</definedName>
    <definedName name="_xlnm.Print_Area" localSheetId="15">'3.7.4 KINB'!$A$1:$D$15</definedName>
    <definedName name="_xlnm.Print_Area" localSheetId="16">'3.7.5 KAA-B-C-D'!$A$1:$E$33</definedName>
    <definedName name="_xlnm.Print_Area" localSheetId="17">'3.7.6 GER'!$A$1:$D$16</definedName>
    <definedName name="_xlnm.Print_Area" localSheetId="18">'3.7.7 PAL'!$A$1:$D$16</definedName>
    <definedName name="_xlnm.Print_Area" localSheetId="19">'4. Qualité'!$A$1:$D$33</definedName>
    <definedName name="_xlnm.Print_Area" localSheetId="20">'5. Economicité'!$A$1:$D$41</definedName>
    <definedName name="_xlnm.Print_Area" localSheetId="21">'6. CdT'!$A$1:$D$18</definedName>
    <definedName name="_xlnm.Print_Area" localSheetId="22">'7. AE'!$A$1:$D$22</definedName>
    <definedName name="_xlnm.Print_Area" localSheetId="23">'8. Obligation'!$A$1:$D$56</definedName>
    <definedName name="_xlnm.Print_Area" localSheetId="24">'9. IG'!$A$1:$C$49</definedName>
    <definedName name="_xlnm.Print_Area" localSheetId="0">'Page de garde'!$A$1:$D$38</definedName>
    <definedName name="_xlnm.Print_Area" localSheetId="1">TdM!$A$1:$D$29</definedName>
  </definedNames>
  <calcPr calcId="191029"/>
  <customWorkbookViews>
    <customWorkbookView name="Monika Wehrli - Persönliche Ansicht" guid="{21F13F3C-C390-477F-A569-DF7158452A6C}" mergeInterval="0" personalView="1" maximized="1" xWindow="-1928" yWindow="-8" windowWidth="1936" windowHeight="1056" tabRatio="778" activeSheetId="1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2" i="48" l="1"/>
  <c r="AL8" i="35"/>
  <c r="AM8" i="35"/>
  <c r="A2" i="35"/>
  <c r="C2" i="35"/>
  <c r="P8" i="35"/>
  <c r="Q8" i="35" a="1"/>
  <c r="Q8" i="35" s="1"/>
  <c r="R8" i="35" a="1"/>
  <c r="R8" i="35" s="1"/>
  <c r="S8" i="35"/>
  <c r="T8" i="35"/>
  <c r="U8" i="35" a="1"/>
  <c r="U8" i="35" s="1"/>
  <c r="V8" i="35" a="1"/>
  <c r="V8" i="35" s="1"/>
  <c r="W8" i="35" a="1"/>
  <c r="W8" i="35" s="1"/>
  <c r="Y8" i="35"/>
  <c r="P9" i="35"/>
  <c r="R9" i="35" a="1"/>
  <c r="R9" i="35" s="1"/>
  <c r="S9" i="35"/>
  <c r="T9" i="35"/>
  <c r="U9" i="35" a="1"/>
  <c r="U9" i="35" s="1"/>
  <c r="V9" i="35" a="1"/>
  <c r="V9" i="35" s="1"/>
  <c r="W9" i="35" a="1"/>
  <c r="W9" i="35" s="1"/>
  <c r="Y9" i="35"/>
  <c r="P10" i="35"/>
  <c r="Q10" i="35" a="1"/>
  <c r="Q10" i="35" s="1"/>
  <c r="R10" i="35" a="1"/>
  <c r="R10" i="35"/>
  <c r="S10" i="35"/>
  <c r="T10" i="35"/>
  <c r="U10" i="35" a="1"/>
  <c r="U10" i="35" s="1"/>
  <c r="V10" i="35" a="1"/>
  <c r="V10" i="35" s="1"/>
  <c r="W10" i="35" a="1"/>
  <c r="W10" i="35" s="1"/>
  <c r="Y10" i="35"/>
  <c r="AL10" i="35"/>
  <c r="AM10" i="35"/>
  <c r="P11" i="35"/>
  <c r="Q11" i="35" a="1"/>
  <c r="Q11" i="35" s="1"/>
  <c r="R11" i="35" a="1"/>
  <c r="R11" i="35" s="1"/>
  <c r="S11" i="35"/>
  <c r="T11" i="35"/>
  <c r="U11" i="35" a="1"/>
  <c r="U11" i="35" s="1"/>
  <c r="V11" i="35" a="1"/>
  <c r="V11" i="35" s="1"/>
  <c r="W11" i="35" a="1"/>
  <c r="W11" i="35" s="1"/>
  <c r="Y11" i="35"/>
  <c r="AL11" i="35"/>
  <c r="AM11" i="35"/>
  <c r="P12" i="35"/>
  <c r="Q12" i="35" a="1"/>
  <c r="Q12" i="35" s="1"/>
  <c r="R12" i="35" a="1"/>
  <c r="R12" i="35" s="1"/>
  <c r="S12" i="35"/>
  <c r="T12" i="35"/>
  <c r="U12" i="35" a="1"/>
  <c r="U12" i="35" s="1"/>
  <c r="V12" i="35" a="1"/>
  <c r="V12" i="35" s="1"/>
  <c r="W12" i="35" a="1"/>
  <c r="W12" i="35" s="1"/>
  <c r="Y12" i="35"/>
  <c r="AL12" i="35"/>
  <c r="AM12" i="35"/>
  <c r="P13" i="35"/>
  <c r="Q13" i="35" a="1"/>
  <c r="Q13" i="35" s="1"/>
  <c r="R13" i="35" a="1"/>
  <c r="R13" i="35" s="1"/>
  <c r="S13" i="35"/>
  <c r="T13" i="35"/>
  <c r="U13" i="35" a="1"/>
  <c r="U13" i="35" s="1"/>
  <c r="V13" i="35" a="1"/>
  <c r="V13" i="35" s="1"/>
  <c r="W13" i="35" a="1"/>
  <c r="W13" i="35" s="1"/>
  <c r="Y13" i="35"/>
  <c r="AL13" i="35"/>
  <c r="AM13" i="35"/>
  <c r="P14" i="35"/>
  <c r="Q14" i="35" a="1"/>
  <c r="Q14" i="35" s="1"/>
  <c r="R14" i="35" a="1"/>
  <c r="R14" i="35"/>
  <c r="S14" i="35"/>
  <c r="T14" i="35"/>
  <c r="U14" i="35" a="1"/>
  <c r="U14" i="35" s="1"/>
  <c r="V14" i="35" a="1"/>
  <c r="V14" i="35" s="1"/>
  <c r="W14" i="35" a="1"/>
  <c r="W14" i="35" s="1"/>
  <c r="Y14" i="35"/>
  <c r="AL14" i="35"/>
  <c r="AM14" i="35"/>
  <c r="P15" i="35"/>
  <c r="Q15" i="35" a="1"/>
  <c r="Q15" i="35" s="1"/>
  <c r="R15" i="35" a="1"/>
  <c r="R15" i="35" s="1"/>
  <c r="S15" i="35"/>
  <c r="T15" i="35"/>
  <c r="U15" i="35" a="1"/>
  <c r="U15" i="35" s="1"/>
  <c r="V15" i="35" a="1"/>
  <c r="V15" i="35" s="1"/>
  <c r="W15" i="35" a="1"/>
  <c r="W15" i="35" s="1"/>
  <c r="Y15" i="35"/>
  <c r="AL15" i="35"/>
  <c r="AM15" i="35"/>
  <c r="P16" i="35"/>
  <c r="Q16" i="35" a="1"/>
  <c r="Q16" i="35" s="1"/>
  <c r="R16" i="35" a="1"/>
  <c r="R16" i="35" s="1"/>
  <c r="S16" i="35"/>
  <c r="T16" i="35"/>
  <c r="U16" i="35" a="1"/>
  <c r="U16" i="35" s="1"/>
  <c r="V16" i="35" a="1"/>
  <c r="V16" i="35" s="1"/>
  <c r="W16" i="35" a="1"/>
  <c r="W16" i="35" s="1"/>
  <c r="Y16" i="35"/>
  <c r="AL16" i="35"/>
  <c r="AM16" i="35"/>
  <c r="P17" i="35"/>
  <c r="Q17" i="35" a="1"/>
  <c r="Q17" i="35" s="1"/>
  <c r="R17" i="35" a="1"/>
  <c r="R17" i="35" s="1"/>
  <c r="S17" i="35"/>
  <c r="T17" i="35"/>
  <c r="U17" i="35" a="1"/>
  <c r="U17" i="35"/>
  <c r="V17" i="35" a="1"/>
  <c r="V17" i="35" s="1"/>
  <c r="W17" i="35" a="1"/>
  <c r="W17" i="35" s="1"/>
  <c r="Y17" i="35"/>
  <c r="AL17" i="35"/>
  <c r="AM17" i="35"/>
  <c r="P18" i="35"/>
  <c r="Q18" i="35" a="1"/>
  <c r="Q18" i="35" s="1"/>
  <c r="R18" i="35" a="1"/>
  <c r="R18" i="35" s="1"/>
  <c r="S18" i="35"/>
  <c r="T18" i="35"/>
  <c r="U18" i="35" a="1"/>
  <c r="U18" i="35" s="1"/>
  <c r="V18" i="35" a="1"/>
  <c r="V18" i="35" s="1"/>
  <c r="W18" i="35" a="1"/>
  <c r="W18" i="35" s="1"/>
  <c r="Y18" i="35"/>
  <c r="AL18" i="35"/>
  <c r="AM18" i="35"/>
  <c r="P19" i="35"/>
  <c r="Q19" i="35" a="1"/>
  <c r="Q19" i="35" s="1"/>
  <c r="R19" i="35" a="1"/>
  <c r="R19" i="35" s="1"/>
  <c r="S19" i="35"/>
  <c r="T19" i="35"/>
  <c r="U19" i="35" a="1"/>
  <c r="U19" i="35" s="1"/>
  <c r="V19" i="35" a="1"/>
  <c r="V19" i="35" s="1"/>
  <c r="W19" i="35" a="1"/>
  <c r="W19" i="35" s="1"/>
  <c r="Y19" i="35"/>
  <c r="AL19" i="35"/>
  <c r="AM19" i="35"/>
  <c r="P20" i="35"/>
  <c r="Q20" i="35" a="1"/>
  <c r="Q20" i="35" s="1"/>
  <c r="R20" i="35" a="1"/>
  <c r="R20" i="35" s="1"/>
  <c r="S20" i="35"/>
  <c r="T20" i="35"/>
  <c r="U20" i="35" a="1"/>
  <c r="U20" i="35" s="1"/>
  <c r="V20" i="35" a="1"/>
  <c r="V20" i="35" s="1"/>
  <c r="W20" i="35" a="1"/>
  <c r="W20" i="35" s="1"/>
  <c r="Y20" i="35"/>
  <c r="AL20" i="35"/>
  <c r="AM20" i="35"/>
  <c r="P21" i="35"/>
  <c r="Q21" i="35" a="1"/>
  <c r="Q21" i="35" s="1"/>
  <c r="R21" i="35" a="1"/>
  <c r="R21" i="35" s="1"/>
  <c r="S21" i="35"/>
  <c r="T21" i="35"/>
  <c r="U21" i="35" a="1"/>
  <c r="U21" i="35" s="1"/>
  <c r="V21" i="35" a="1"/>
  <c r="V21" i="35" s="1"/>
  <c r="W21" i="35" a="1"/>
  <c r="W21" i="35" s="1"/>
  <c r="Y21" i="35"/>
  <c r="P22" i="35"/>
  <c r="Q22" i="35" a="1"/>
  <c r="Q22" i="35" s="1"/>
  <c r="R22" i="35" a="1"/>
  <c r="R22" i="35" s="1"/>
  <c r="S22" i="35"/>
  <c r="T22" i="35"/>
  <c r="U22" i="35" a="1"/>
  <c r="U22" i="35" s="1"/>
  <c r="V22" i="35" a="1"/>
  <c r="V22" i="35" s="1"/>
  <c r="W22" i="35" a="1"/>
  <c r="W22" i="35" s="1"/>
  <c r="Y22" i="35"/>
  <c r="AL22" i="35"/>
  <c r="AM22" i="35"/>
  <c r="P23" i="35"/>
  <c r="Q23" i="35" a="1"/>
  <c r="Q23" i="35" s="1"/>
  <c r="R23" i="35" a="1"/>
  <c r="R23" i="35" s="1"/>
  <c r="S23" i="35"/>
  <c r="T23" i="35"/>
  <c r="U23" i="35" a="1"/>
  <c r="U23" i="35" s="1"/>
  <c r="V23" i="35" a="1"/>
  <c r="V23" i="35" s="1"/>
  <c r="W23" i="35" a="1"/>
  <c r="W23" i="35" s="1"/>
  <c r="Y23" i="35"/>
  <c r="AL23" i="35"/>
  <c r="AM23" i="35"/>
  <c r="P24" i="35"/>
  <c r="Q24" i="35" a="1"/>
  <c r="Q24" i="35" s="1"/>
  <c r="R24" i="35" a="1"/>
  <c r="R24" i="35" s="1"/>
  <c r="S24" i="35"/>
  <c r="T24" i="35"/>
  <c r="U24" i="35" a="1"/>
  <c r="U24" i="35" s="1"/>
  <c r="V24" i="35" a="1"/>
  <c r="V24" i="35" s="1"/>
  <c r="W24" i="35" a="1"/>
  <c r="W24" i="35" s="1"/>
  <c r="Y24" i="35"/>
  <c r="AL24" i="35"/>
  <c r="AM24" i="35"/>
  <c r="P25" i="35"/>
  <c r="Q25" i="35" a="1"/>
  <c r="Q25" i="35" s="1"/>
  <c r="R25" i="35" a="1"/>
  <c r="R25" i="35" s="1"/>
  <c r="S25" i="35"/>
  <c r="T25" i="35"/>
  <c r="U25" i="35" a="1"/>
  <c r="U25" i="35" s="1"/>
  <c r="V25" i="35" a="1"/>
  <c r="V25" i="35" s="1"/>
  <c r="W25" i="35" a="1"/>
  <c r="W25" i="35" s="1"/>
  <c r="Y25" i="35"/>
  <c r="AL25" i="35"/>
  <c r="AM25" i="35"/>
  <c r="P26" i="35"/>
  <c r="Q26" i="35" a="1"/>
  <c r="Q26" i="35" s="1"/>
  <c r="R26" i="35" a="1"/>
  <c r="R26" i="35" s="1"/>
  <c r="S26" i="35"/>
  <c r="T26" i="35"/>
  <c r="U26" i="35" a="1"/>
  <c r="U26" i="35" s="1"/>
  <c r="V26" i="35" a="1"/>
  <c r="V26" i="35" s="1"/>
  <c r="W26" i="35" a="1"/>
  <c r="W26" i="35" s="1"/>
  <c r="Y26" i="35"/>
  <c r="P27" i="35"/>
  <c r="Q27" i="35" a="1"/>
  <c r="Q27" i="35" s="1"/>
  <c r="R27" i="35" a="1"/>
  <c r="R27" i="35" s="1"/>
  <c r="S27" i="35"/>
  <c r="T27" i="35"/>
  <c r="U27" i="35" a="1"/>
  <c r="U27" i="35" s="1"/>
  <c r="V27" i="35" a="1"/>
  <c r="V27" i="35" s="1"/>
  <c r="W27" i="35" a="1"/>
  <c r="W27" i="35" s="1"/>
  <c r="Y27" i="35"/>
  <c r="P28" i="35"/>
  <c r="Q28" i="35" a="1"/>
  <c r="Q28" i="35" s="1"/>
  <c r="R28" i="35" a="1"/>
  <c r="R28" i="35" s="1"/>
  <c r="S28" i="35"/>
  <c r="T28" i="35"/>
  <c r="U28" i="35" a="1"/>
  <c r="U28" i="35" s="1"/>
  <c r="V28" i="35" a="1"/>
  <c r="V28" i="35" s="1"/>
  <c r="W28" i="35" a="1"/>
  <c r="W28" i="35" s="1"/>
  <c r="Y28" i="35"/>
  <c r="P29" i="35"/>
  <c r="Q29" i="35" a="1"/>
  <c r="Q29" i="35" s="1"/>
  <c r="R29" i="35" a="1"/>
  <c r="R29" i="35" s="1"/>
  <c r="S29" i="35"/>
  <c r="T29" i="35"/>
  <c r="U29" i="35" a="1"/>
  <c r="U29" i="35" s="1"/>
  <c r="V29" i="35" a="1"/>
  <c r="V29" i="35" s="1"/>
  <c r="W29" i="35" a="1"/>
  <c r="W29" i="35" s="1"/>
  <c r="Y29" i="35"/>
  <c r="P30" i="35"/>
  <c r="Q30" i="35" a="1"/>
  <c r="Q30" i="35" s="1"/>
  <c r="R30" i="35" a="1"/>
  <c r="R30" i="35" s="1"/>
  <c r="S30" i="35"/>
  <c r="T30" i="35"/>
  <c r="U30" i="35" a="1"/>
  <c r="U30" i="35" s="1"/>
  <c r="V30" i="35" a="1"/>
  <c r="V30" i="35" s="1"/>
  <c r="W30" i="35" a="1"/>
  <c r="W30" i="35" s="1"/>
  <c r="Y30" i="35"/>
  <c r="AL30" i="35"/>
  <c r="AM30" i="35"/>
  <c r="P31" i="35"/>
  <c r="Q31" i="35" a="1"/>
  <c r="Q31" i="35" s="1"/>
  <c r="R31" i="35" a="1"/>
  <c r="R31" i="35" s="1"/>
  <c r="S31" i="35"/>
  <c r="T31" i="35"/>
  <c r="U31" i="35" a="1"/>
  <c r="U31" i="35" s="1"/>
  <c r="V31" i="35" a="1"/>
  <c r="V31" i="35" s="1"/>
  <c r="W31" i="35" a="1"/>
  <c r="W31" i="35" s="1"/>
  <c r="Y31" i="35"/>
  <c r="P32" i="35"/>
  <c r="Q32" i="35" a="1"/>
  <c r="Q32" i="35" s="1"/>
  <c r="R32" i="35" a="1"/>
  <c r="R32" i="35" s="1"/>
  <c r="S32" i="35"/>
  <c r="T32" i="35"/>
  <c r="U32" i="35" a="1"/>
  <c r="U32" i="35" s="1"/>
  <c r="V32" i="35" a="1"/>
  <c r="V32" i="35" s="1"/>
  <c r="W32" i="35" a="1"/>
  <c r="W32" i="35" s="1"/>
  <c r="Y32" i="35"/>
  <c r="AL32" i="35"/>
  <c r="AM32" i="35"/>
  <c r="P33" i="35"/>
  <c r="Q33" i="35" a="1"/>
  <c r="Q33" i="35" s="1"/>
  <c r="R33" i="35" a="1"/>
  <c r="R33" i="35" s="1"/>
  <c r="S33" i="35"/>
  <c r="T33" i="35"/>
  <c r="U33" i="35" a="1"/>
  <c r="U33" i="35" s="1"/>
  <c r="V33" i="35" a="1"/>
  <c r="V33" i="35" s="1"/>
  <c r="W33" i="35" a="1"/>
  <c r="W33" i="35" s="1"/>
  <c r="Y33" i="35"/>
  <c r="AL33" i="35"/>
  <c r="AM33" i="35"/>
  <c r="P34" i="35"/>
  <c r="Q34" i="35" a="1"/>
  <c r="Q34" i="35" s="1"/>
  <c r="R34" i="35" a="1"/>
  <c r="R34" i="35" s="1"/>
  <c r="S34" i="35"/>
  <c r="T34" i="35"/>
  <c r="U34" i="35" a="1"/>
  <c r="U34" i="35" s="1"/>
  <c r="V34" i="35" a="1"/>
  <c r="V34" i="35" s="1"/>
  <c r="W34" i="35" a="1"/>
  <c r="W34" i="35" s="1"/>
  <c r="Y34" i="35"/>
  <c r="AL34" i="35"/>
  <c r="AM34" i="35"/>
  <c r="P35" i="35"/>
  <c r="Q35" i="35" a="1"/>
  <c r="Q35" i="35" s="1"/>
  <c r="R35" i="35" a="1"/>
  <c r="R35" i="35" s="1"/>
  <c r="S35" i="35"/>
  <c r="T35" i="35"/>
  <c r="U35" i="35" a="1"/>
  <c r="U35" i="35" s="1"/>
  <c r="V35" i="35" a="1"/>
  <c r="V35" i="35" s="1"/>
  <c r="W35" i="35" a="1"/>
  <c r="W35" i="35" s="1"/>
  <c r="Y35" i="35"/>
  <c r="AL35" i="35"/>
  <c r="AM35" i="35"/>
  <c r="P36" i="35"/>
  <c r="Q36" i="35" a="1"/>
  <c r="Q36" i="35" s="1"/>
  <c r="R36" i="35" a="1"/>
  <c r="R36" i="35" s="1"/>
  <c r="S36" i="35"/>
  <c r="T36" i="35"/>
  <c r="U36" i="35" a="1"/>
  <c r="U36" i="35" s="1"/>
  <c r="V36" i="35" a="1"/>
  <c r="V36" i="35"/>
  <c r="W36" i="35" a="1"/>
  <c r="W36" i="35" s="1"/>
  <c r="Y36" i="35"/>
  <c r="AL36" i="35"/>
  <c r="AM36" i="35"/>
  <c r="P37" i="35"/>
  <c r="Q37" i="35" a="1"/>
  <c r="Q37" i="35" s="1"/>
  <c r="R37" i="35" a="1"/>
  <c r="R37" i="35" s="1"/>
  <c r="S37" i="35"/>
  <c r="T37" i="35"/>
  <c r="U37" i="35" a="1"/>
  <c r="U37" i="35" s="1"/>
  <c r="V37" i="35" a="1"/>
  <c r="V37" i="35" s="1"/>
  <c r="W37" i="35" a="1"/>
  <c r="W37" i="35" s="1"/>
  <c r="Y37" i="35"/>
  <c r="P38" i="35"/>
  <c r="Q38" i="35" a="1"/>
  <c r="Q38" i="35" s="1"/>
  <c r="R38" i="35" a="1"/>
  <c r="R38" i="35" s="1"/>
  <c r="S38" i="35"/>
  <c r="T38" i="35"/>
  <c r="U38" i="35" a="1"/>
  <c r="U38" i="35" s="1"/>
  <c r="V38" i="35" a="1"/>
  <c r="V38" i="35" s="1"/>
  <c r="W38" i="35" a="1"/>
  <c r="W38" i="35" s="1"/>
  <c r="Y38" i="35"/>
  <c r="AL38" i="35"/>
  <c r="AM38" i="35"/>
  <c r="P39" i="35"/>
  <c r="Q39" i="35" a="1"/>
  <c r="Q39" i="35" s="1"/>
  <c r="R39" i="35" a="1"/>
  <c r="R39" i="35" s="1"/>
  <c r="S39" i="35"/>
  <c r="T39" i="35"/>
  <c r="U39" i="35" a="1"/>
  <c r="U39" i="35" s="1"/>
  <c r="V39" i="35" a="1"/>
  <c r="V39" i="35" s="1"/>
  <c r="W39" i="35" a="1"/>
  <c r="W39" i="35" s="1"/>
  <c r="Y39" i="35"/>
  <c r="AL39" i="35"/>
  <c r="AM39" i="35"/>
  <c r="P40" i="35"/>
  <c r="Q40" i="35" a="1"/>
  <c r="Q40" i="35" s="1"/>
  <c r="R40" i="35" a="1"/>
  <c r="R40" i="35" s="1"/>
  <c r="S40" i="35"/>
  <c r="T40" i="35"/>
  <c r="U40" i="35" a="1"/>
  <c r="U40" i="35" s="1"/>
  <c r="V40" i="35" a="1"/>
  <c r="V40" i="35" s="1"/>
  <c r="W40" i="35" a="1"/>
  <c r="W40" i="35" s="1"/>
  <c r="Y40" i="35"/>
  <c r="AL40" i="35"/>
  <c r="AM40" i="35"/>
  <c r="P41" i="35"/>
  <c r="Q41" i="35" a="1"/>
  <c r="Q41" i="35" s="1"/>
  <c r="R41" i="35" a="1"/>
  <c r="R41" i="35" s="1"/>
  <c r="S41" i="35"/>
  <c r="T41" i="35"/>
  <c r="U41" i="35" a="1"/>
  <c r="U41" i="35" s="1"/>
  <c r="V41" i="35" a="1"/>
  <c r="V41" i="35" s="1"/>
  <c r="W41" i="35" a="1"/>
  <c r="W41" i="35" s="1"/>
  <c r="Y41" i="35"/>
  <c r="AL41" i="35"/>
  <c r="AM41" i="35"/>
  <c r="P42" i="35"/>
  <c r="Q42" i="35" a="1"/>
  <c r="Q42" i="35" s="1"/>
  <c r="R42" i="35" a="1"/>
  <c r="R42" i="35" s="1"/>
  <c r="S42" i="35"/>
  <c r="T42" i="35"/>
  <c r="U42" i="35" a="1"/>
  <c r="U42" i="35"/>
  <c r="V42" i="35" a="1"/>
  <c r="V42" i="35" s="1"/>
  <c r="W42" i="35" a="1"/>
  <c r="W42" i="35" s="1"/>
  <c r="Y42" i="35"/>
  <c r="AL42" i="35"/>
  <c r="AM42" i="35"/>
  <c r="P43" i="35"/>
  <c r="Q43" i="35" a="1"/>
  <c r="Q43" i="35" s="1"/>
  <c r="R43" i="35" a="1"/>
  <c r="R43" i="35" s="1"/>
  <c r="S43" i="35"/>
  <c r="T43" i="35"/>
  <c r="U43" i="35" a="1"/>
  <c r="U43" i="35"/>
  <c r="V43" i="35" a="1"/>
  <c r="V43" i="35" s="1"/>
  <c r="W43" i="35" a="1"/>
  <c r="W43" i="35" s="1"/>
  <c r="Y43" i="35"/>
  <c r="AL43" i="35"/>
  <c r="AM43" i="35"/>
  <c r="P44" i="35"/>
  <c r="Q44" i="35" a="1"/>
  <c r="Q44" i="35" s="1"/>
  <c r="R44" i="35" a="1"/>
  <c r="R44" i="35" s="1"/>
  <c r="S44" i="35"/>
  <c r="T44" i="35"/>
  <c r="U44" i="35" a="1"/>
  <c r="U44" i="35"/>
  <c r="V44" i="35" a="1"/>
  <c r="V44" i="35" s="1"/>
  <c r="W44" i="35" a="1"/>
  <c r="W44" i="35" s="1"/>
  <c r="Y44" i="35"/>
  <c r="AL44" i="35"/>
  <c r="AM44" i="35"/>
  <c r="P45" i="35"/>
  <c r="Q45" i="35" a="1"/>
  <c r="Q45" i="35" s="1"/>
  <c r="R45" i="35" a="1"/>
  <c r="R45" i="35" s="1"/>
  <c r="S45" i="35"/>
  <c r="T45" i="35"/>
  <c r="U45" i="35" a="1"/>
  <c r="U45" i="35"/>
  <c r="V45" i="35" a="1"/>
  <c r="V45" i="35" s="1"/>
  <c r="W45" i="35" a="1"/>
  <c r="W45" i="35" s="1"/>
  <c r="Y45" i="35"/>
  <c r="AL45" i="35"/>
  <c r="AM45" i="35"/>
  <c r="P46" i="35"/>
  <c r="Q46" i="35" a="1"/>
  <c r="Q46" i="35" s="1"/>
  <c r="R46" i="35" a="1"/>
  <c r="R46" i="35" s="1"/>
  <c r="S46" i="35"/>
  <c r="T46" i="35"/>
  <c r="U46" i="35" a="1"/>
  <c r="U46" i="35"/>
  <c r="V46" i="35" a="1"/>
  <c r="V46" i="35" s="1"/>
  <c r="W46" i="35" a="1"/>
  <c r="W46" i="35" s="1"/>
  <c r="Y46" i="35"/>
  <c r="AL46" i="35"/>
  <c r="AM46" i="35"/>
  <c r="P47" i="35"/>
  <c r="Q47" i="35" a="1"/>
  <c r="Q47" i="35" s="1"/>
  <c r="R47" i="35" a="1"/>
  <c r="R47" i="35" s="1"/>
  <c r="S47" i="35"/>
  <c r="T47" i="35"/>
  <c r="U47" i="35" a="1"/>
  <c r="U47" i="35" s="1"/>
  <c r="V47" i="35" a="1"/>
  <c r="V47" i="35" s="1"/>
  <c r="W47" i="35" a="1"/>
  <c r="W47" i="35" s="1"/>
  <c r="Y47" i="35"/>
  <c r="AL47" i="35"/>
  <c r="AM47" i="35"/>
  <c r="P48" i="35"/>
  <c r="Q48" i="35" a="1"/>
  <c r="Q48" i="35" s="1"/>
  <c r="R48" i="35" a="1"/>
  <c r="R48" i="35" s="1"/>
  <c r="S48" i="35"/>
  <c r="T48" i="35"/>
  <c r="U48" i="35" a="1"/>
  <c r="U48" i="35" s="1"/>
  <c r="V48" i="35" a="1"/>
  <c r="V48" i="35" s="1"/>
  <c r="W48" i="35" a="1"/>
  <c r="W48" i="35" s="1"/>
  <c r="Y48" i="35"/>
  <c r="AL48" i="35"/>
  <c r="AM48" i="35"/>
  <c r="P49" i="35"/>
  <c r="Q49" i="35" a="1"/>
  <c r="Q49" i="35" s="1"/>
  <c r="R49" i="35" a="1"/>
  <c r="R49" i="35" s="1"/>
  <c r="S49" i="35"/>
  <c r="T49" i="35"/>
  <c r="U49" i="35" a="1"/>
  <c r="U49" i="35" s="1"/>
  <c r="V49" i="35" a="1"/>
  <c r="V49" i="35" s="1"/>
  <c r="W49" i="35" a="1"/>
  <c r="W49" i="35" s="1"/>
  <c r="Y49" i="35"/>
  <c r="AL49" i="35"/>
  <c r="AM49" i="35"/>
  <c r="P50" i="35"/>
  <c r="Q50" i="35" a="1"/>
  <c r="Q50" i="35" s="1"/>
  <c r="R50" i="35" a="1"/>
  <c r="R50" i="35"/>
  <c r="S50" i="35"/>
  <c r="T50" i="35"/>
  <c r="U50" i="35" a="1"/>
  <c r="U50" i="35"/>
  <c r="V50" i="35" a="1"/>
  <c r="V50" i="35" s="1"/>
  <c r="W50" i="35" a="1"/>
  <c r="W50" i="35" s="1"/>
  <c r="Y50" i="35"/>
  <c r="AL50" i="35"/>
  <c r="AM50" i="35"/>
  <c r="P51" i="35"/>
  <c r="Q51" i="35" a="1"/>
  <c r="Q51" i="35" s="1"/>
  <c r="R51" i="35" a="1"/>
  <c r="R51" i="35" s="1"/>
  <c r="S51" i="35"/>
  <c r="T51" i="35"/>
  <c r="U51" i="35" a="1"/>
  <c r="U51" i="35" s="1"/>
  <c r="V51" i="35" a="1"/>
  <c r="V51" i="35" s="1"/>
  <c r="W51" i="35" a="1"/>
  <c r="W51" i="35" s="1"/>
  <c r="Y51" i="35"/>
  <c r="P52" i="35"/>
  <c r="Q52" i="35" a="1"/>
  <c r="Q52" i="35" s="1"/>
  <c r="R52" i="35" a="1"/>
  <c r="R52" i="35" s="1"/>
  <c r="S52" i="35"/>
  <c r="T52" i="35"/>
  <c r="U52" i="35" a="1"/>
  <c r="U52" i="35" s="1"/>
  <c r="V52" i="35" a="1"/>
  <c r="V52" i="35" s="1"/>
  <c r="W52" i="35" a="1"/>
  <c r="W52" i="35" s="1"/>
  <c r="Y52" i="35"/>
  <c r="P53" i="35"/>
  <c r="Q53" i="35" a="1"/>
  <c r="Q53" i="35" s="1"/>
  <c r="R53" i="35" a="1"/>
  <c r="R53" i="35" s="1"/>
  <c r="S53" i="35"/>
  <c r="T53" i="35"/>
  <c r="U53" i="35" a="1"/>
  <c r="U53" i="35" s="1"/>
  <c r="V53" i="35" a="1"/>
  <c r="V53" i="35"/>
  <c r="W53" i="35" a="1"/>
  <c r="W53" i="35" s="1"/>
  <c r="Y53" i="35"/>
  <c r="P54" i="35"/>
  <c r="Q54" i="35" a="1"/>
  <c r="Q54" i="35" s="1"/>
  <c r="R54" i="35" a="1"/>
  <c r="R54" i="35" s="1"/>
  <c r="S54" i="35"/>
  <c r="T54" i="35"/>
  <c r="U54" i="35" a="1"/>
  <c r="U54" i="35" s="1"/>
  <c r="V54" i="35" a="1"/>
  <c r="V54" i="35" s="1"/>
  <c r="W54" i="35" a="1"/>
  <c r="W54" i="35"/>
  <c r="Y54" i="35"/>
  <c r="AL54" i="35"/>
  <c r="AM54" i="35"/>
  <c r="P55" i="35"/>
  <c r="Q55" i="35" a="1"/>
  <c r="Q55" i="35" s="1"/>
  <c r="R55" i="35" a="1"/>
  <c r="R55" i="35" s="1"/>
  <c r="S55" i="35"/>
  <c r="T55" i="35"/>
  <c r="U55" i="35" a="1"/>
  <c r="U55" i="35" s="1"/>
  <c r="V55" i="35" a="1"/>
  <c r="V55" i="35" s="1"/>
  <c r="W55" i="35" a="1"/>
  <c r="W55" i="35" s="1"/>
  <c r="Y55" i="35"/>
  <c r="P56" i="35"/>
  <c r="Q56" i="35" a="1"/>
  <c r="Q56" i="35" s="1"/>
  <c r="R56" i="35" a="1"/>
  <c r="R56" i="35" s="1"/>
  <c r="S56" i="35"/>
  <c r="T56" i="35"/>
  <c r="U56" i="35" a="1"/>
  <c r="U56" i="35" s="1"/>
  <c r="V56" i="35" a="1"/>
  <c r="V56" i="35" s="1"/>
  <c r="W56" i="35" a="1"/>
  <c r="W56" i="35" s="1"/>
  <c r="Y56" i="35"/>
  <c r="P57" i="35"/>
  <c r="Q57" i="35" a="1"/>
  <c r="Q57" i="35" s="1"/>
  <c r="R57" i="35" a="1"/>
  <c r="R57" i="35" s="1"/>
  <c r="S57" i="35"/>
  <c r="T57" i="35"/>
  <c r="U57" i="35" a="1"/>
  <c r="U57" i="35" s="1"/>
  <c r="V57" i="35" a="1"/>
  <c r="V57" i="35" s="1"/>
  <c r="W57" i="35" a="1"/>
  <c r="W57" i="35" s="1"/>
  <c r="Y57" i="35"/>
  <c r="AL57" i="35"/>
  <c r="AM57" i="35"/>
  <c r="P58" i="35"/>
  <c r="Q58" i="35" a="1"/>
  <c r="Q58" i="35" s="1"/>
  <c r="R58" i="35" a="1"/>
  <c r="R58" i="35" s="1"/>
  <c r="S58" i="35"/>
  <c r="T58" i="35"/>
  <c r="U58" i="35" a="1"/>
  <c r="U58" i="35" s="1"/>
  <c r="V58" i="35" a="1"/>
  <c r="V58" i="35" s="1"/>
  <c r="W58" i="35" a="1"/>
  <c r="W58" i="35" s="1"/>
  <c r="Y58" i="35"/>
  <c r="AL58" i="35"/>
  <c r="AM58" i="35"/>
  <c r="P59" i="35"/>
  <c r="Q59" i="35" a="1"/>
  <c r="Q59" i="35" s="1"/>
  <c r="R59" i="35" a="1"/>
  <c r="R59" i="35" s="1"/>
  <c r="S59" i="35"/>
  <c r="T59" i="35"/>
  <c r="U59" i="35" a="1"/>
  <c r="U59" i="35" s="1"/>
  <c r="V59" i="35" a="1"/>
  <c r="V59" i="35" s="1"/>
  <c r="W59" i="35" a="1"/>
  <c r="W59" i="35" s="1"/>
  <c r="Y59" i="35"/>
  <c r="AL59" i="35"/>
  <c r="AM59" i="35"/>
  <c r="P60" i="35"/>
  <c r="Q60" i="35" a="1"/>
  <c r="Q60" i="35" s="1"/>
  <c r="R60" i="35" a="1"/>
  <c r="R60" i="35" s="1"/>
  <c r="S60" i="35"/>
  <c r="T60" i="35"/>
  <c r="U60" i="35" a="1"/>
  <c r="U60" i="35" s="1"/>
  <c r="V60" i="35" a="1"/>
  <c r="V60" i="35" s="1"/>
  <c r="W60" i="35" a="1"/>
  <c r="W60" i="35" s="1"/>
  <c r="Y60" i="35"/>
  <c r="AL60" i="35"/>
  <c r="AM60" i="35"/>
  <c r="P61" i="35"/>
  <c r="Q61" i="35" a="1"/>
  <c r="Q61" i="35" s="1"/>
  <c r="R61" i="35" a="1"/>
  <c r="R61" i="35" s="1"/>
  <c r="S61" i="35"/>
  <c r="T61" i="35"/>
  <c r="U61" i="35" a="1"/>
  <c r="U61" i="35" s="1"/>
  <c r="V61" i="35" a="1"/>
  <c r="V61" i="35" s="1"/>
  <c r="W61" i="35" a="1"/>
  <c r="W61" i="35" s="1"/>
  <c r="Y61" i="35"/>
  <c r="AL61" i="35"/>
  <c r="AM61" i="35"/>
  <c r="P62" i="35"/>
  <c r="Q62" i="35" a="1"/>
  <c r="Q62" i="35" s="1"/>
  <c r="R62" i="35" a="1"/>
  <c r="R62" i="35" s="1"/>
  <c r="S62" i="35"/>
  <c r="T62" i="35"/>
  <c r="U62" i="35" a="1"/>
  <c r="U62" i="35" s="1"/>
  <c r="V62" i="35" a="1"/>
  <c r="V62" i="35" s="1"/>
  <c r="W62" i="35" a="1"/>
  <c r="W62" i="35" s="1"/>
  <c r="Y62" i="35"/>
  <c r="P63" i="35"/>
  <c r="Q63" i="35" a="1"/>
  <c r="Q63" i="35" s="1"/>
  <c r="R63" i="35" a="1"/>
  <c r="R63" i="35" s="1"/>
  <c r="S63" i="35"/>
  <c r="T63" i="35"/>
  <c r="U63" i="35" a="1"/>
  <c r="U63" i="35" s="1"/>
  <c r="V63" i="35" a="1"/>
  <c r="V63" i="35" s="1"/>
  <c r="W63" i="35" a="1"/>
  <c r="W63" i="35" s="1"/>
  <c r="Y63" i="35"/>
  <c r="AL63" i="35"/>
  <c r="AM63" i="35"/>
  <c r="P64" i="35"/>
  <c r="Q64" i="35" a="1"/>
  <c r="Q64" i="35" s="1"/>
  <c r="R64" i="35" a="1"/>
  <c r="R64" i="35" s="1"/>
  <c r="S64" i="35"/>
  <c r="T64" i="35"/>
  <c r="U64" i="35" a="1"/>
  <c r="U64" i="35" s="1"/>
  <c r="V64" i="35" a="1"/>
  <c r="V64" i="35" s="1"/>
  <c r="W64" i="35" a="1"/>
  <c r="W64" i="35" s="1"/>
  <c r="Y64" i="35"/>
  <c r="AL64" i="35"/>
  <c r="AM64" i="35"/>
  <c r="P65" i="35"/>
  <c r="Q65" i="35" a="1"/>
  <c r="Q65" i="35" s="1"/>
  <c r="R65" i="35" a="1"/>
  <c r="R65" i="35" s="1"/>
  <c r="S65" i="35"/>
  <c r="T65" i="35"/>
  <c r="U65" i="35" a="1"/>
  <c r="U65" i="35" s="1"/>
  <c r="V65" i="35" a="1"/>
  <c r="V65" i="35" s="1"/>
  <c r="W65" i="35" a="1"/>
  <c r="W65" i="35" s="1"/>
  <c r="Y65" i="35"/>
  <c r="AL65" i="35"/>
  <c r="AM65" i="35"/>
  <c r="P66" i="35"/>
  <c r="Q66" i="35" a="1"/>
  <c r="Q66" i="35" s="1"/>
  <c r="R66" i="35" a="1"/>
  <c r="R66" i="35" s="1"/>
  <c r="S66" i="35"/>
  <c r="T66" i="35"/>
  <c r="U66" i="35" a="1"/>
  <c r="U66" i="35" s="1"/>
  <c r="V66" i="35" a="1"/>
  <c r="V66" i="35" s="1"/>
  <c r="W66" i="35" a="1"/>
  <c r="W66" i="35" s="1"/>
  <c r="Y66" i="35"/>
  <c r="AL66" i="35"/>
  <c r="AM66" i="35"/>
  <c r="P67" i="35"/>
  <c r="Q67" i="35" a="1"/>
  <c r="Q67" i="35" s="1"/>
  <c r="R67" i="35" a="1"/>
  <c r="R67" i="35" s="1"/>
  <c r="S67" i="35"/>
  <c r="T67" i="35"/>
  <c r="U67" i="35" a="1"/>
  <c r="U67" i="35" s="1"/>
  <c r="V67" i="35" a="1"/>
  <c r="V67" i="35" s="1"/>
  <c r="W67" i="35" a="1"/>
  <c r="W67" i="35" s="1"/>
  <c r="Y67" i="35"/>
  <c r="AL67" i="35"/>
  <c r="AM67" i="35"/>
  <c r="P68" i="35"/>
  <c r="Q68" i="35" a="1"/>
  <c r="Q68" i="35" s="1"/>
  <c r="R68" i="35" a="1"/>
  <c r="R68" i="35" s="1"/>
  <c r="S68" i="35"/>
  <c r="T68" i="35"/>
  <c r="U68" i="35" a="1"/>
  <c r="U68" i="35" s="1"/>
  <c r="V68" i="35" a="1"/>
  <c r="V68" i="35" s="1"/>
  <c r="W68" i="35" a="1"/>
  <c r="W68" i="35" s="1"/>
  <c r="Y68" i="35"/>
  <c r="AL68" i="35"/>
  <c r="AM68" i="35"/>
  <c r="P69" i="35"/>
  <c r="Q69" i="35" a="1"/>
  <c r="Q69" i="35" s="1"/>
  <c r="R69" i="35" a="1"/>
  <c r="R69" i="35" s="1"/>
  <c r="S69" i="35"/>
  <c r="T69" i="35"/>
  <c r="U69" i="35" a="1"/>
  <c r="U69" i="35" s="1"/>
  <c r="V69" i="35" a="1"/>
  <c r="V69" i="35" s="1"/>
  <c r="W69" i="35" a="1"/>
  <c r="W69" i="35" s="1"/>
  <c r="Y69" i="35"/>
  <c r="AL69" i="35"/>
  <c r="AM69" i="35"/>
  <c r="P70" i="35"/>
  <c r="Q70" i="35" a="1"/>
  <c r="Q70" i="35" s="1"/>
  <c r="R70" i="35" a="1"/>
  <c r="R70" i="35"/>
  <c r="S70" i="35"/>
  <c r="T70" i="35"/>
  <c r="U70" i="35" a="1"/>
  <c r="U70" i="35" s="1"/>
  <c r="V70" i="35" a="1"/>
  <c r="V70" i="35" s="1"/>
  <c r="W70" i="35" a="1"/>
  <c r="W70" i="35"/>
  <c r="Y70" i="35"/>
  <c r="AL70" i="35"/>
  <c r="AM70" i="35"/>
  <c r="P71" i="35"/>
  <c r="Q71" i="35" a="1"/>
  <c r="Q71" i="35" s="1"/>
  <c r="R71" i="35" a="1"/>
  <c r="R71" i="35" s="1"/>
  <c r="S71" i="35"/>
  <c r="T71" i="35"/>
  <c r="U71" i="35" a="1"/>
  <c r="U71" i="35" s="1"/>
  <c r="V71" i="35" a="1"/>
  <c r="V71" i="35" s="1"/>
  <c r="W71" i="35" a="1"/>
  <c r="W71" i="35" s="1"/>
  <c r="Y71" i="35"/>
  <c r="AL71" i="35"/>
  <c r="AM71" i="35"/>
  <c r="P72" i="35"/>
  <c r="Q72" i="35" a="1"/>
  <c r="Q72" i="35" s="1"/>
  <c r="R72" i="35" a="1"/>
  <c r="R72" i="35" s="1"/>
  <c r="S72" i="35"/>
  <c r="T72" i="35"/>
  <c r="U72" i="35" a="1"/>
  <c r="U72" i="35" s="1"/>
  <c r="V72" i="35" a="1"/>
  <c r="V72" i="35" s="1"/>
  <c r="W72" i="35" a="1"/>
  <c r="W72" i="35" s="1"/>
  <c r="Y72" i="35"/>
  <c r="AL72" i="35"/>
  <c r="AM72" i="35"/>
  <c r="P73" i="35"/>
  <c r="Q73" i="35" a="1"/>
  <c r="Q73" i="35" s="1"/>
  <c r="R73" i="35" a="1"/>
  <c r="R73" i="35" s="1"/>
  <c r="S73" i="35"/>
  <c r="T73" i="35"/>
  <c r="U73" i="35" a="1"/>
  <c r="U73" i="35" s="1"/>
  <c r="V73" i="35" a="1"/>
  <c r="V73" i="35" s="1"/>
  <c r="W73" i="35" a="1"/>
  <c r="W73" i="35" s="1"/>
  <c r="Y73" i="35"/>
  <c r="AL73" i="35"/>
  <c r="AM73" i="35"/>
  <c r="P74" i="35"/>
  <c r="Q74" i="35" a="1"/>
  <c r="Q74" i="35" s="1"/>
  <c r="R74" i="35" a="1"/>
  <c r="R74" i="35" s="1"/>
  <c r="S74" i="35"/>
  <c r="T74" i="35"/>
  <c r="U74" i="35" a="1"/>
  <c r="U74" i="35" s="1"/>
  <c r="V74" i="35" a="1"/>
  <c r="V74" i="35" s="1"/>
  <c r="W74" i="35" a="1"/>
  <c r="W74" i="35" s="1"/>
  <c r="Y74" i="35"/>
  <c r="AL74" i="35"/>
  <c r="AM74" i="35"/>
  <c r="P75" i="35"/>
  <c r="Q75" i="35" a="1"/>
  <c r="Q75" i="35" s="1"/>
  <c r="R75" i="35" a="1"/>
  <c r="R75" i="35" s="1"/>
  <c r="S75" i="35"/>
  <c r="T75" i="35"/>
  <c r="U75" i="35" a="1"/>
  <c r="U75" i="35" s="1"/>
  <c r="V75" i="35" a="1"/>
  <c r="V75" i="35" s="1"/>
  <c r="W75" i="35" a="1"/>
  <c r="W75" i="35" s="1"/>
  <c r="Y75" i="35"/>
  <c r="AL75" i="35"/>
  <c r="AM75" i="35"/>
  <c r="P76" i="35"/>
  <c r="Q76" i="35" a="1"/>
  <c r="Q76" i="35" s="1"/>
  <c r="R76" i="35" a="1"/>
  <c r="R76" i="35" s="1"/>
  <c r="S76" i="35"/>
  <c r="T76" i="35"/>
  <c r="U76" i="35" a="1"/>
  <c r="U76" i="35"/>
  <c r="V76" i="35" a="1"/>
  <c r="V76" i="35" s="1"/>
  <c r="W76" i="35" a="1"/>
  <c r="W76" i="35" s="1"/>
  <c r="Y76" i="35"/>
  <c r="AL76" i="35"/>
  <c r="AM76" i="35"/>
  <c r="P77" i="35"/>
  <c r="Q77" i="35" a="1"/>
  <c r="Q77" i="35" s="1"/>
  <c r="R77" i="35" a="1"/>
  <c r="R77" i="35" s="1"/>
  <c r="S77" i="35"/>
  <c r="T77" i="35"/>
  <c r="U77" i="35" a="1"/>
  <c r="U77" i="35" s="1"/>
  <c r="V77" i="35" a="1"/>
  <c r="V77" i="35" s="1"/>
  <c r="W77" i="35" a="1"/>
  <c r="W77" i="35" s="1"/>
  <c r="Y77" i="35"/>
  <c r="P78" i="35"/>
  <c r="Q78" i="35" a="1"/>
  <c r="Q78" i="35" s="1"/>
  <c r="R78" i="35" a="1"/>
  <c r="R78" i="35" s="1"/>
  <c r="S78" i="35"/>
  <c r="T78" i="35"/>
  <c r="U78" i="35" a="1"/>
  <c r="U78" i="35" s="1"/>
  <c r="V78" i="35" a="1"/>
  <c r="V78" i="35" s="1"/>
  <c r="W78" i="35" a="1"/>
  <c r="W78" i="35" s="1"/>
  <c r="Y78" i="35"/>
  <c r="AL78" i="35"/>
  <c r="AM78" i="35"/>
  <c r="P79" i="35"/>
  <c r="Q79" i="35" a="1"/>
  <c r="Q79" i="35" s="1"/>
  <c r="R79" i="35" a="1"/>
  <c r="R79" i="35" s="1"/>
  <c r="S79" i="35"/>
  <c r="T79" i="35"/>
  <c r="U79" i="35" a="1"/>
  <c r="U79" i="35" s="1"/>
  <c r="V79" i="35" a="1"/>
  <c r="V79" i="35" s="1"/>
  <c r="W79" i="35" a="1"/>
  <c r="W79" i="35" s="1"/>
  <c r="Y79" i="35"/>
  <c r="AL79" i="35"/>
  <c r="AM79" i="35"/>
  <c r="P80" i="35"/>
  <c r="Q80" i="35" a="1"/>
  <c r="Q80" i="35" s="1"/>
  <c r="R80" i="35" a="1"/>
  <c r="R80" i="35" s="1"/>
  <c r="S80" i="35"/>
  <c r="T80" i="35"/>
  <c r="U80" i="35" a="1"/>
  <c r="U80" i="35" s="1"/>
  <c r="V80" i="35" a="1"/>
  <c r="V80" i="35" s="1"/>
  <c r="W80" i="35" a="1"/>
  <c r="W80" i="35" s="1"/>
  <c r="Y80" i="35"/>
  <c r="AL80" i="35"/>
  <c r="AM80" i="35"/>
  <c r="P81" i="35"/>
  <c r="Q81" i="35" a="1"/>
  <c r="Q81" i="35" s="1"/>
  <c r="R81" i="35" a="1"/>
  <c r="R81" i="35" s="1"/>
  <c r="S81" i="35"/>
  <c r="T81" i="35"/>
  <c r="U81" i="35" a="1"/>
  <c r="U81" i="35"/>
  <c r="V81" i="35" a="1"/>
  <c r="V81" i="35" s="1"/>
  <c r="W81" i="35" a="1"/>
  <c r="W81" i="35" s="1"/>
  <c r="Y81" i="35"/>
  <c r="AL81" i="35"/>
  <c r="AM81" i="35"/>
  <c r="P82" i="35"/>
  <c r="Q82" i="35" a="1"/>
  <c r="Q82" i="35" s="1"/>
  <c r="R82" i="35" a="1"/>
  <c r="R82" i="35" s="1"/>
  <c r="S82" i="35"/>
  <c r="T82" i="35"/>
  <c r="U82" i="35" a="1"/>
  <c r="U82" i="35" s="1"/>
  <c r="V82" i="35" a="1"/>
  <c r="V82" i="35" s="1"/>
  <c r="W82" i="35" a="1"/>
  <c r="W82" i="35" s="1"/>
  <c r="Y82" i="35"/>
  <c r="AL82" i="35"/>
  <c r="AM82" i="35"/>
  <c r="P83" i="35"/>
  <c r="Q83" i="35" a="1"/>
  <c r="Q83" i="35" s="1"/>
  <c r="R83" i="35" a="1"/>
  <c r="R83" i="35" s="1"/>
  <c r="S83" i="35"/>
  <c r="T83" i="35"/>
  <c r="U83" i="35" a="1"/>
  <c r="U83" i="35" s="1"/>
  <c r="V83" i="35" a="1"/>
  <c r="V83" i="35" s="1"/>
  <c r="W83" i="35" a="1"/>
  <c r="W83" i="35" s="1"/>
  <c r="Y83" i="35"/>
  <c r="AL83" i="35"/>
  <c r="AM83" i="35"/>
  <c r="P84" i="35"/>
  <c r="Q84" i="35" a="1"/>
  <c r="Q84" i="35" s="1"/>
  <c r="R84" i="35" a="1"/>
  <c r="R84" i="35" s="1"/>
  <c r="S84" i="35"/>
  <c r="T84" i="35"/>
  <c r="U84" i="35" a="1"/>
  <c r="U84" i="35" s="1"/>
  <c r="V84" i="35" a="1"/>
  <c r="V84" i="35" s="1"/>
  <c r="W84" i="35" a="1"/>
  <c r="W84" i="35"/>
  <c r="Y84" i="35"/>
  <c r="AL84" i="35"/>
  <c r="AM84" i="35"/>
  <c r="P85" i="35"/>
  <c r="Q85" i="35" a="1"/>
  <c r="Q85" i="35" s="1"/>
  <c r="R85" i="35" a="1"/>
  <c r="R85" i="35" s="1"/>
  <c r="S85" i="35"/>
  <c r="T85" i="35"/>
  <c r="U85" i="35" a="1"/>
  <c r="U85" i="35" s="1"/>
  <c r="V85" i="35" a="1"/>
  <c r="V85" i="35" s="1"/>
  <c r="W85" i="35" a="1"/>
  <c r="W85" i="35" s="1"/>
  <c r="Y85" i="35"/>
  <c r="AL85" i="35"/>
  <c r="AM85" i="35"/>
  <c r="P86" i="35"/>
  <c r="Q86" i="35" a="1"/>
  <c r="Q86" i="35" s="1"/>
  <c r="R86" i="35" a="1"/>
  <c r="R86" i="35" s="1"/>
  <c r="S86" i="35"/>
  <c r="T86" i="35"/>
  <c r="U86" i="35" a="1"/>
  <c r="U86" i="35" s="1"/>
  <c r="V86" i="35" a="1"/>
  <c r="V86" i="35" s="1"/>
  <c r="W86" i="35" a="1"/>
  <c r="W86" i="35" s="1"/>
  <c r="Y86" i="35"/>
  <c r="AL86" i="35"/>
  <c r="AM86" i="35"/>
  <c r="P87" i="35"/>
  <c r="Q87" i="35" a="1"/>
  <c r="Q87" i="35" s="1"/>
  <c r="R87" i="35" a="1"/>
  <c r="R87" i="35" s="1"/>
  <c r="S87" i="35"/>
  <c r="T87" i="35"/>
  <c r="U87" i="35" a="1"/>
  <c r="U87" i="35" s="1"/>
  <c r="V87" i="35" a="1"/>
  <c r="V87" i="35" s="1"/>
  <c r="W87" i="35" a="1"/>
  <c r="W87" i="35" s="1"/>
  <c r="Y87" i="35"/>
  <c r="P88" i="35"/>
  <c r="Q88" i="35" a="1"/>
  <c r="Q88" i="35" s="1"/>
  <c r="R88" i="35" a="1"/>
  <c r="R88" i="35" s="1"/>
  <c r="S88" i="35"/>
  <c r="T88" i="35"/>
  <c r="U88" i="35" a="1"/>
  <c r="U88" i="35" s="1"/>
  <c r="V88" i="35" a="1"/>
  <c r="V88" i="35" s="1"/>
  <c r="W88" i="35" a="1"/>
  <c r="W88" i="35" s="1"/>
  <c r="Y88" i="35"/>
  <c r="AL88" i="35"/>
  <c r="AM88" i="35"/>
  <c r="P89" i="35"/>
  <c r="Q89" i="35" a="1"/>
  <c r="Q89" i="35" s="1"/>
  <c r="R89" i="35" a="1"/>
  <c r="R89" i="35"/>
  <c r="S89" i="35"/>
  <c r="T89" i="35"/>
  <c r="U89" i="35" a="1"/>
  <c r="U89" i="35" s="1"/>
  <c r="V89" i="35" a="1"/>
  <c r="V89" i="35" s="1"/>
  <c r="W89" i="35" a="1"/>
  <c r="W89" i="35" s="1"/>
  <c r="Y89" i="35"/>
  <c r="AL89" i="35"/>
  <c r="AM89" i="35"/>
  <c r="P90" i="35"/>
  <c r="Q90" i="35" a="1"/>
  <c r="Q90" i="35" s="1"/>
  <c r="R90" i="35" a="1"/>
  <c r="R90" i="35" s="1"/>
  <c r="S90" i="35"/>
  <c r="T90" i="35"/>
  <c r="U90" i="35" a="1"/>
  <c r="U90" i="35" s="1"/>
  <c r="V90" i="35" a="1"/>
  <c r="V90" i="35" s="1"/>
  <c r="W90" i="35" a="1"/>
  <c r="W90" i="35"/>
  <c r="Y90" i="35"/>
  <c r="AL90" i="35"/>
  <c r="AM90" i="35"/>
  <c r="P91" i="35"/>
  <c r="Q91" i="35" a="1"/>
  <c r="Q91" i="35" s="1"/>
  <c r="R91" i="35" a="1"/>
  <c r="R91" i="35" s="1"/>
  <c r="S91" i="35"/>
  <c r="T91" i="35"/>
  <c r="U91" i="35" a="1"/>
  <c r="U91" i="35" s="1"/>
  <c r="V91" i="35" a="1"/>
  <c r="V91" i="35" s="1"/>
  <c r="W91" i="35" a="1"/>
  <c r="W91" i="35" s="1"/>
  <c r="Y91" i="35"/>
  <c r="AL91" i="35"/>
  <c r="AM91" i="35"/>
  <c r="P92" i="35"/>
  <c r="Q92" i="35" a="1"/>
  <c r="Q92" i="35" s="1"/>
  <c r="R92" i="35" a="1"/>
  <c r="R92" i="35" s="1"/>
  <c r="S92" i="35"/>
  <c r="T92" i="35"/>
  <c r="U92" i="35" a="1"/>
  <c r="U92" i="35" s="1"/>
  <c r="V92" i="35" a="1"/>
  <c r="V92" i="35" s="1"/>
  <c r="W92" i="35" a="1"/>
  <c r="W92" i="35" s="1"/>
  <c r="Y92" i="35"/>
  <c r="AL92" i="35"/>
  <c r="AM92" i="35"/>
  <c r="P93" i="35"/>
  <c r="Q93" i="35" a="1"/>
  <c r="Q93" i="35" s="1"/>
  <c r="R93" i="35" a="1"/>
  <c r="R93" i="35" s="1"/>
  <c r="S93" i="35"/>
  <c r="T93" i="35"/>
  <c r="U93" i="35" a="1"/>
  <c r="U93" i="35" s="1"/>
  <c r="V93" i="35" a="1"/>
  <c r="V93" i="35" s="1"/>
  <c r="W93" i="35" a="1"/>
  <c r="W93" i="35"/>
  <c r="Y93" i="35"/>
  <c r="AL93" i="35"/>
  <c r="AM93" i="35"/>
  <c r="P94" i="35"/>
  <c r="Q94" i="35" a="1"/>
  <c r="Q94" i="35" s="1"/>
  <c r="R94" i="35" a="1"/>
  <c r="R94" i="35" s="1"/>
  <c r="S94" i="35"/>
  <c r="T94" i="35"/>
  <c r="U94" i="35" a="1"/>
  <c r="U94" i="35" s="1"/>
  <c r="V94" i="35" a="1"/>
  <c r="V94" i="35" s="1"/>
  <c r="W94" i="35" a="1"/>
  <c r="W94" i="35"/>
  <c r="Y94" i="35"/>
  <c r="AL94" i="35"/>
  <c r="AM94" i="35"/>
  <c r="P95" i="35"/>
  <c r="Q95" i="35" a="1"/>
  <c r="Q95" i="35" s="1"/>
  <c r="R95" i="35" a="1"/>
  <c r="R95" i="35" s="1"/>
  <c r="S95" i="35"/>
  <c r="T95" i="35"/>
  <c r="U95" i="35" a="1"/>
  <c r="U95" i="35" s="1"/>
  <c r="V95" i="35" a="1"/>
  <c r="V95" i="35" s="1"/>
  <c r="W95" i="35" a="1"/>
  <c r="W95" i="35" s="1"/>
  <c r="Y95" i="35"/>
  <c r="AL95" i="35"/>
  <c r="AM95" i="35"/>
  <c r="P96" i="35"/>
  <c r="Q96" i="35" a="1"/>
  <c r="Q96" i="35" s="1"/>
  <c r="R96" i="35" a="1"/>
  <c r="R96" i="35" s="1"/>
  <c r="S96" i="35"/>
  <c r="T96" i="35"/>
  <c r="U96" i="35" a="1"/>
  <c r="U96" i="35" s="1"/>
  <c r="V96" i="35" a="1"/>
  <c r="V96" i="35" s="1"/>
  <c r="W96" i="35" a="1"/>
  <c r="W96" i="35"/>
  <c r="Y96" i="35"/>
  <c r="AL96" i="35"/>
  <c r="AM96" i="35"/>
  <c r="P97" i="35"/>
  <c r="Q97" i="35" a="1"/>
  <c r="Q97" i="35" s="1"/>
  <c r="R97" i="35" a="1"/>
  <c r="R97" i="35" s="1"/>
  <c r="S97" i="35"/>
  <c r="T97" i="35"/>
  <c r="U97" i="35" a="1"/>
  <c r="U97" i="35" s="1"/>
  <c r="V97" i="35" a="1"/>
  <c r="V97" i="35" s="1"/>
  <c r="W97" i="35" a="1"/>
  <c r="W97" i="35" s="1"/>
  <c r="Y97" i="35"/>
  <c r="AL97" i="35"/>
  <c r="AM97" i="35"/>
  <c r="P98" i="35"/>
  <c r="Q98" i="35" a="1"/>
  <c r="Q98" i="35" s="1"/>
  <c r="R98" i="35" a="1"/>
  <c r="R98" i="35" s="1"/>
  <c r="S98" i="35"/>
  <c r="T98" i="35"/>
  <c r="U98" i="35" a="1"/>
  <c r="U98" i="35" s="1"/>
  <c r="V98" i="35" a="1"/>
  <c r="V98" i="35" s="1"/>
  <c r="W98" i="35" a="1"/>
  <c r="W98" i="35" s="1"/>
  <c r="Y98" i="35"/>
  <c r="AL98" i="35"/>
  <c r="AM98" i="35"/>
  <c r="P99" i="35"/>
  <c r="Q99" i="35" a="1"/>
  <c r="Q99" i="35" s="1"/>
  <c r="R99" i="35" a="1"/>
  <c r="R99" i="35" s="1"/>
  <c r="S99" i="35"/>
  <c r="T99" i="35"/>
  <c r="U99" i="35" a="1"/>
  <c r="U99" i="35" s="1"/>
  <c r="V99" i="35" a="1"/>
  <c r="V99" i="35" s="1"/>
  <c r="W99" i="35" a="1"/>
  <c r="W99" i="35" s="1"/>
  <c r="Y99" i="35"/>
  <c r="AL99" i="35"/>
  <c r="AM99" i="35"/>
  <c r="P100" i="35"/>
  <c r="Q100" i="35" a="1"/>
  <c r="Q100" i="35" s="1"/>
  <c r="R100" i="35" a="1"/>
  <c r="R100" i="35" s="1"/>
  <c r="S100" i="35"/>
  <c r="T100" i="35"/>
  <c r="U100" i="35" a="1"/>
  <c r="U100" i="35" s="1"/>
  <c r="V100" i="35" a="1"/>
  <c r="V100" i="35" s="1"/>
  <c r="W100" i="35" a="1"/>
  <c r="W100" i="35" s="1"/>
  <c r="Y100" i="35"/>
  <c r="P101" i="35"/>
  <c r="Q101" i="35" a="1"/>
  <c r="Q101" i="35" s="1"/>
  <c r="R101" i="35" a="1"/>
  <c r="R101" i="35" s="1"/>
  <c r="S101" i="35"/>
  <c r="T101" i="35"/>
  <c r="U101" i="35" a="1"/>
  <c r="U101" i="35" s="1"/>
  <c r="V101" i="35" a="1"/>
  <c r="V101" i="35" s="1"/>
  <c r="W101" i="35" a="1"/>
  <c r="W101" i="35" s="1"/>
  <c r="Y101" i="35"/>
  <c r="P102" i="35"/>
  <c r="Q102" i="35" a="1"/>
  <c r="Q102" i="35" s="1"/>
  <c r="R102" i="35" a="1"/>
  <c r="R102" i="35" s="1"/>
  <c r="S102" i="35"/>
  <c r="T102" i="35"/>
  <c r="U102" i="35" a="1"/>
  <c r="U102" i="35"/>
  <c r="V102" i="35" a="1"/>
  <c r="V102" i="35" s="1"/>
  <c r="W102" i="35" a="1"/>
  <c r="W102" i="35"/>
  <c r="Y102" i="35"/>
  <c r="P103" i="35"/>
  <c r="Q103" i="35" a="1"/>
  <c r="Q103" i="35" s="1"/>
  <c r="R103" i="35" a="1"/>
  <c r="R103" i="35" s="1"/>
  <c r="S103" i="35"/>
  <c r="T103" i="35"/>
  <c r="U103" i="35" a="1"/>
  <c r="U103" i="35" s="1"/>
  <c r="V103" i="35" a="1"/>
  <c r="V103" i="35" s="1"/>
  <c r="W103" i="35" a="1"/>
  <c r="W103" i="35" s="1"/>
  <c r="Y103" i="35"/>
  <c r="P104" i="35"/>
  <c r="Q104" i="35" a="1"/>
  <c r="Q104" i="35" s="1"/>
  <c r="R104" i="35" a="1"/>
  <c r="R104" i="35" s="1"/>
  <c r="S104" i="35"/>
  <c r="T104" i="35"/>
  <c r="U104" i="35" a="1"/>
  <c r="U104" i="35" s="1"/>
  <c r="V104" i="35" a="1"/>
  <c r="V104" i="35" s="1"/>
  <c r="W104" i="35" a="1"/>
  <c r="W104" i="35" s="1"/>
  <c r="Y104" i="35"/>
  <c r="P105" i="35"/>
  <c r="Q105" i="35" a="1"/>
  <c r="Q105" i="35" s="1"/>
  <c r="R105" i="35" a="1"/>
  <c r="R105" i="35" s="1"/>
  <c r="S105" i="35"/>
  <c r="T105" i="35"/>
  <c r="U105" i="35" a="1"/>
  <c r="U105" i="35" s="1"/>
  <c r="V105" i="35" a="1"/>
  <c r="V105" i="35" s="1"/>
  <c r="W105" i="35" a="1"/>
  <c r="W105" i="35" s="1"/>
  <c r="Y105" i="35"/>
  <c r="AL105" i="35"/>
  <c r="AM105" i="35"/>
  <c r="P106" i="35"/>
  <c r="Q106" i="35" a="1"/>
  <c r="Q106" i="35" s="1"/>
  <c r="R106" i="35" a="1"/>
  <c r="R106" i="35" s="1"/>
  <c r="S106" i="35"/>
  <c r="T106" i="35"/>
  <c r="U106" i="35" a="1"/>
  <c r="U106" i="35" s="1"/>
  <c r="V106" i="35" a="1"/>
  <c r="V106" i="35" s="1"/>
  <c r="W106" i="35" a="1"/>
  <c r="W106" i="35" s="1"/>
  <c r="Y106" i="35"/>
  <c r="AL106" i="35"/>
  <c r="AM106" i="35"/>
  <c r="P107" i="35"/>
  <c r="Q107" i="35" a="1"/>
  <c r="Q107" i="35" s="1"/>
  <c r="R107" i="35" a="1"/>
  <c r="R107" i="35" s="1"/>
  <c r="S107" i="35"/>
  <c r="T107" i="35"/>
  <c r="U107" i="35" a="1"/>
  <c r="U107" i="35" s="1"/>
  <c r="V107" i="35" a="1"/>
  <c r="V107" i="35" s="1"/>
  <c r="W107" i="35" a="1"/>
  <c r="W107" i="35" s="1"/>
  <c r="Y107" i="35"/>
  <c r="AL107" i="35"/>
  <c r="AM107" i="35"/>
  <c r="P108" i="35"/>
  <c r="Q108" i="35" a="1"/>
  <c r="Q108" i="35" s="1"/>
  <c r="R108" i="35" a="1"/>
  <c r="R108" i="35" s="1"/>
  <c r="S108" i="35"/>
  <c r="T108" i="35"/>
  <c r="U108" i="35" a="1"/>
  <c r="U108" i="35" s="1"/>
  <c r="V108" i="35" a="1"/>
  <c r="V108" i="35" s="1"/>
  <c r="W108" i="35" a="1"/>
  <c r="W108" i="35" s="1"/>
  <c r="Y108" i="35"/>
  <c r="AL108" i="35"/>
  <c r="AM108" i="35"/>
  <c r="P109" i="35"/>
  <c r="Q109" i="35" a="1"/>
  <c r="Q109" i="35" s="1"/>
  <c r="R109" i="35" a="1"/>
  <c r="R109" i="35" s="1"/>
  <c r="S109" i="35"/>
  <c r="T109" i="35"/>
  <c r="U109" i="35" a="1"/>
  <c r="U109" i="35" s="1"/>
  <c r="V109" i="35" a="1"/>
  <c r="V109" i="35" s="1"/>
  <c r="W109" i="35" a="1"/>
  <c r="W109" i="35" s="1"/>
  <c r="Y109" i="35"/>
  <c r="AL109" i="35"/>
  <c r="AM109" i="35"/>
  <c r="P110" i="35"/>
  <c r="Q110" i="35" a="1"/>
  <c r="Q110" i="35" s="1"/>
  <c r="R110" i="35" a="1"/>
  <c r="R110" i="35" s="1"/>
  <c r="S110" i="35"/>
  <c r="T110" i="35"/>
  <c r="U110" i="35" a="1"/>
  <c r="U110" i="35" s="1"/>
  <c r="V110" i="35" a="1"/>
  <c r="V110" i="35" s="1"/>
  <c r="W110" i="35" a="1"/>
  <c r="W110" i="35" s="1"/>
  <c r="Y110" i="35"/>
  <c r="AL110" i="35"/>
  <c r="AM110" i="35"/>
  <c r="P111" i="35"/>
  <c r="Q111" i="35" a="1"/>
  <c r="Q111" i="35" s="1"/>
  <c r="R111" i="35" a="1"/>
  <c r="R111" i="35" s="1"/>
  <c r="S111" i="35"/>
  <c r="T111" i="35"/>
  <c r="U111" i="35" a="1"/>
  <c r="U111" i="35" s="1"/>
  <c r="V111" i="35" a="1"/>
  <c r="V111" i="35" s="1"/>
  <c r="W111" i="35" a="1"/>
  <c r="W111" i="35" s="1"/>
  <c r="Y111" i="35"/>
  <c r="AL111" i="35"/>
  <c r="AM111" i="35"/>
  <c r="P112" i="35"/>
  <c r="Q112" i="35" a="1"/>
  <c r="Q112" i="35" s="1"/>
  <c r="R112" i="35" a="1"/>
  <c r="R112" i="35" s="1"/>
  <c r="S112" i="35"/>
  <c r="T112" i="35"/>
  <c r="U112" i="35" a="1"/>
  <c r="U112" i="35" s="1"/>
  <c r="V112" i="35" a="1"/>
  <c r="V112" i="35" s="1"/>
  <c r="W112" i="35" a="1"/>
  <c r="W112" i="35" s="1"/>
  <c r="Y112" i="35"/>
  <c r="AL112" i="35"/>
  <c r="AM112" i="35"/>
  <c r="P113" i="35"/>
  <c r="Q113" i="35" a="1"/>
  <c r="Q113" i="35" s="1"/>
  <c r="R113" i="35" a="1"/>
  <c r="R113" i="35" s="1"/>
  <c r="S113" i="35"/>
  <c r="T113" i="35"/>
  <c r="U113" i="35" a="1"/>
  <c r="U113" i="35" s="1"/>
  <c r="V113" i="35" a="1"/>
  <c r="V113" i="35" s="1"/>
  <c r="W113" i="35" a="1"/>
  <c r="W113" i="35" s="1"/>
  <c r="Y113" i="35"/>
  <c r="AL113" i="35"/>
  <c r="AM113" i="35"/>
  <c r="P114" i="35"/>
  <c r="Q114" i="35" a="1"/>
  <c r="Q114" i="35" s="1"/>
  <c r="R114" i="35" a="1"/>
  <c r="R114" i="35" s="1"/>
  <c r="S114" i="35"/>
  <c r="T114" i="35"/>
  <c r="U114" i="35" a="1"/>
  <c r="U114" i="35"/>
  <c r="V114" i="35" a="1"/>
  <c r="V114" i="35" s="1"/>
  <c r="W114" i="35" a="1"/>
  <c r="W114" i="35"/>
  <c r="Y114" i="35"/>
  <c r="AL114" i="35"/>
  <c r="AM114" i="35"/>
  <c r="P115" i="35"/>
  <c r="Q115" i="35" a="1"/>
  <c r="Q115" i="35" s="1"/>
  <c r="R115" i="35" a="1"/>
  <c r="R115" i="35" s="1"/>
  <c r="S115" i="35"/>
  <c r="T115" i="35"/>
  <c r="U115" i="35" a="1"/>
  <c r="U115" i="35" s="1"/>
  <c r="V115" i="35" a="1"/>
  <c r="V115" i="35" s="1"/>
  <c r="W115" i="35" a="1"/>
  <c r="W115" i="35"/>
  <c r="Y115" i="35"/>
  <c r="AL115" i="35"/>
  <c r="AM115" i="35"/>
  <c r="P116" i="35"/>
  <c r="Q116" i="35" a="1"/>
  <c r="Q116" i="35" s="1"/>
  <c r="R116" i="35" a="1"/>
  <c r="R116" i="35" s="1"/>
  <c r="S116" i="35"/>
  <c r="T116" i="35"/>
  <c r="U116" i="35" a="1"/>
  <c r="U116" i="35" s="1"/>
  <c r="V116" i="35" a="1"/>
  <c r="V116" i="35" s="1"/>
  <c r="W116" i="35" a="1"/>
  <c r="W116" i="35" s="1"/>
  <c r="Y116" i="35"/>
  <c r="AL116" i="35"/>
  <c r="AM116" i="35"/>
  <c r="P117" i="35"/>
  <c r="Q117" i="35" a="1"/>
  <c r="Q117" i="35" s="1"/>
  <c r="R117" i="35" a="1"/>
  <c r="R117" i="35" s="1"/>
  <c r="S117" i="35"/>
  <c r="T117" i="35"/>
  <c r="U117" i="35" a="1"/>
  <c r="U117" i="35" s="1"/>
  <c r="V117" i="35" a="1"/>
  <c r="V117" i="35" s="1"/>
  <c r="W117" i="35" a="1"/>
  <c r="W117" i="35" s="1"/>
  <c r="Y117" i="35"/>
  <c r="AL117" i="35"/>
  <c r="AM117" i="35"/>
  <c r="P118" i="35"/>
  <c r="Q118" i="35" a="1"/>
  <c r="Q118" i="35" s="1"/>
  <c r="R118" i="35" a="1"/>
  <c r="R118" i="35" s="1"/>
  <c r="S118" i="35"/>
  <c r="T118" i="35"/>
  <c r="U118" i="35" a="1"/>
  <c r="U118" i="35" s="1"/>
  <c r="V118" i="35" a="1"/>
  <c r="V118" i="35" s="1"/>
  <c r="W118" i="35" a="1"/>
  <c r="W118" i="35" s="1"/>
  <c r="Y118" i="35"/>
  <c r="AL118" i="35"/>
  <c r="AM118" i="35"/>
  <c r="P119" i="35"/>
  <c r="Q119" i="35" a="1"/>
  <c r="Q119" i="35" s="1"/>
  <c r="R119" i="35" a="1"/>
  <c r="R119" i="35" s="1"/>
  <c r="S119" i="35"/>
  <c r="T119" i="35"/>
  <c r="U119" i="35" a="1"/>
  <c r="U119" i="35" s="1"/>
  <c r="V119" i="35" a="1"/>
  <c r="V119" i="35" s="1"/>
  <c r="W119" i="35" a="1"/>
  <c r="W119" i="35" s="1"/>
  <c r="Y119" i="35"/>
  <c r="AL119" i="35"/>
  <c r="AM119" i="35"/>
  <c r="P120" i="35"/>
  <c r="Q120" i="35" a="1"/>
  <c r="Q120" i="35" s="1"/>
  <c r="R120" i="35" a="1"/>
  <c r="R120" i="35" s="1"/>
  <c r="S120" i="35"/>
  <c r="T120" i="35"/>
  <c r="U120" i="35" a="1"/>
  <c r="U120" i="35" s="1"/>
  <c r="V120" i="35" a="1"/>
  <c r="V120" i="35" s="1"/>
  <c r="W120" i="35" a="1"/>
  <c r="W120" i="35" s="1"/>
  <c r="Y120" i="35"/>
  <c r="AL120" i="35"/>
  <c r="AM120" i="35"/>
  <c r="P121" i="35"/>
  <c r="Q121" i="35" a="1"/>
  <c r="Q121" i="35" s="1"/>
  <c r="R121" i="35" a="1"/>
  <c r="R121" i="35" s="1"/>
  <c r="S121" i="35"/>
  <c r="T121" i="35"/>
  <c r="U121" i="35" a="1"/>
  <c r="U121" i="35"/>
  <c r="V121" i="35" a="1"/>
  <c r="V121" i="35" s="1"/>
  <c r="W121" i="35" a="1"/>
  <c r="W121" i="35"/>
  <c r="Y121" i="35"/>
  <c r="AL121" i="35"/>
  <c r="AM121" i="35"/>
  <c r="P122" i="35"/>
  <c r="Q122" i="35" a="1"/>
  <c r="Q122" i="35" s="1"/>
  <c r="R122" i="35" a="1"/>
  <c r="R122" i="35" s="1"/>
  <c r="S122" i="35"/>
  <c r="T122" i="35"/>
  <c r="U122" i="35" a="1"/>
  <c r="U122" i="35"/>
  <c r="V122" i="35" a="1"/>
  <c r="V122" i="35" s="1"/>
  <c r="W122" i="35" a="1"/>
  <c r="W122" i="35" s="1"/>
  <c r="Y122" i="35"/>
  <c r="AL122" i="35"/>
  <c r="AM122" i="35"/>
  <c r="P123" i="35"/>
  <c r="Q123" i="35" a="1"/>
  <c r="Q123" i="35" s="1"/>
  <c r="R123" i="35" a="1"/>
  <c r="R123" i="35" s="1"/>
  <c r="S123" i="35"/>
  <c r="T123" i="35"/>
  <c r="U123" i="35" a="1"/>
  <c r="U123" i="35"/>
  <c r="V123" i="35" a="1"/>
  <c r="V123" i="35" s="1"/>
  <c r="W123" i="35" a="1"/>
  <c r="W123" i="35" s="1"/>
  <c r="Y123" i="35"/>
  <c r="AL123" i="35"/>
  <c r="AM123" i="35"/>
  <c r="P124" i="35"/>
  <c r="Q124" i="35" a="1"/>
  <c r="Q124" i="35" s="1"/>
  <c r="R124" i="35" a="1"/>
  <c r="R124" i="35" s="1"/>
  <c r="S124" i="35"/>
  <c r="T124" i="35"/>
  <c r="U124" i="35" a="1"/>
  <c r="U124" i="35" s="1"/>
  <c r="V124" i="35" a="1"/>
  <c r="V124" i="35" s="1"/>
  <c r="W124" i="35" a="1"/>
  <c r="W124" i="35" s="1"/>
  <c r="Y124" i="35"/>
  <c r="AL124" i="35"/>
  <c r="AM124" i="35"/>
  <c r="P125" i="35"/>
  <c r="Q125" i="35" a="1"/>
  <c r="Q125" i="35" s="1"/>
  <c r="R125" i="35" a="1"/>
  <c r="R125" i="35" s="1"/>
  <c r="S125" i="35"/>
  <c r="T125" i="35"/>
  <c r="U125" i="35" a="1"/>
  <c r="U125" i="35" s="1"/>
  <c r="V125" i="35" a="1"/>
  <c r="V125" i="35" s="1"/>
  <c r="W125" i="35" a="1"/>
  <c r="W125" i="35" s="1"/>
  <c r="Y125" i="35"/>
  <c r="AL125" i="35"/>
  <c r="AM125" i="35"/>
  <c r="P126" i="35"/>
  <c r="Q126" i="35" a="1"/>
  <c r="Q126" i="35" s="1"/>
  <c r="R126" i="35" a="1"/>
  <c r="R126" i="35"/>
  <c r="S126" i="35"/>
  <c r="T126" i="35"/>
  <c r="U126" i="35" a="1"/>
  <c r="U126" i="35" s="1"/>
  <c r="V126" i="35" a="1"/>
  <c r="V126" i="35" s="1"/>
  <c r="W126" i="35" a="1"/>
  <c r="W126" i="35"/>
  <c r="Y126" i="35"/>
  <c r="P127" i="35"/>
  <c r="Q127" i="35" a="1"/>
  <c r="Q127" i="35" s="1"/>
  <c r="R127" i="35" a="1"/>
  <c r="R127" i="35" s="1"/>
  <c r="S127" i="35"/>
  <c r="T127" i="35"/>
  <c r="U127" i="35" a="1"/>
  <c r="U127" i="35" s="1"/>
  <c r="V127" i="35" a="1"/>
  <c r="V127" i="35" s="1"/>
  <c r="W127" i="35" a="1"/>
  <c r="W127" i="35"/>
  <c r="Y127" i="35"/>
  <c r="P128" i="35"/>
  <c r="Q128" i="35" a="1"/>
  <c r="Q128" i="35" s="1"/>
  <c r="R128" i="35" a="1"/>
  <c r="R128" i="35" s="1"/>
  <c r="S128" i="35"/>
  <c r="T128" i="35"/>
  <c r="U128" i="35" a="1"/>
  <c r="U128" i="35" s="1"/>
  <c r="V128" i="35" a="1"/>
  <c r="V128" i="35" s="1"/>
  <c r="W128" i="35" a="1"/>
  <c r="W128" i="35" s="1"/>
  <c r="Y128" i="35"/>
  <c r="P129" i="35"/>
  <c r="Q129" i="35" a="1"/>
  <c r="Q129" i="35" s="1"/>
  <c r="R129" i="35" a="1"/>
  <c r="R129" i="35" s="1"/>
  <c r="S129" i="35"/>
  <c r="T129" i="35"/>
  <c r="U129" i="35" a="1"/>
  <c r="U129" i="35" s="1"/>
  <c r="V129" i="35" a="1"/>
  <c r="V129" i="35" s="1"/>
  <c r="W129" i="35" a="1"/>
  <c r="W129" i="35" s="1"/>
  <c r="Y129" i="35"/>
  <c r="P130" i="35"/>
  <c r="Q130" i="35" a="1"/>
  <c r="Q130" i="35" s="1"/>
  <c r="R130" i="35" a="1"/>
  <c r="R130" i="35" s="1"/>
  <c r="S130" i="35"/>
  <c r="T130" i="35"/>
  <c r="U130" i="35" a="1"/>
  <c r="U130" i="35"/>
  <c r="V130" i="35" a="1"/>
  <c r="V130" i="35" s="1"/>
  <c r="W130" i="35" a="1"/>
  <c r="W130" i="35" s="1"/>
  <c r="Y130" i="35"/>
  <c r="AL130" i="35"/>
  <c r="AM130" i="35"/>
  <c r="P131" i="35"/>
  <c r="Q131" i="35" a="1"/>
  <c r="Q131" i="35" s="1"/>
  <c r="R131" i="35" a="1"/>
  <c r="R131" i="35" s="1"/>
  <c r="S131" i="35"/>
  <c r="T131" i="35"/>
  <c r="U131" i="35" a="1"/>
  <c r="U131" i="35"/>
  <c r="V131" i="35" a="1"/>
  <c r="V131" i="35" s="1"/>
  <c r="W131" i="35" a="1"/>
  <c r="W131" i="35" s="1"/>
  <c r="Y131" i="35"/>
  <c r="AL131" i="35"/>
  <c r="AM131" i="35"/>
  <c r="P132" i="35"/>
  <c r="Q132" i="35" a="1"/>
  <c r="Q132" i="35" s="1"/>
  <c r="R132" i="35" a="1"/>
  <c r="R132" i="35" s="1"/>
  <c r="S132" i="35"/>
  <c r="T132" i="35"/>
  <c r="U132" i="35" a="1"/>
  <c r="U132" i="35" s="1"/>
  <c r="V132" i="35" a="1"/>
  <c r="V132" i="35" s="1"/>
  <c r="W132" i="35" a="1"/>
  <c r="W132" i="35" s="1"/>
  <c r="Y132" i="35"/>
  <c r="AL132" i="35"/>
  <c r="AM132" i="35"/>
  <c r="P133" i="35"/>
  <c r="Q133" i="35" a="1"/>
  <c r="Q133" i="35" s="1"/>
  <c r="R133" i="35" a="1"/>
  <c r="R133" i="35" s="1"/>
  <c r="S133" i="35"/>
  <c r="T133" i="35"/>
  <c r="U133" i="35" a="1"/>
  <c r="U133" i="35" s="1"/>
  <c r="V133" i="35" a="1"/>
  <c r="V133" i="35" s="1"/>
  <c r="W133" i="35" a="1"/>
  <c r="W133" i="35"/>
  <c r="Y133" i="35"/>
  <c r="AL133" i="35"/>
  <c r="AM133" i="35"/>
  <c r="P134" i="35"/>
  <c r="Q134" i="35" a="1"/>
  <c r="Q134" i="35" s="1"/>
  <c r="R134" i="35" a="1"/>
  <c r="R134" i="35" s="1"/>
  <c r="S134" i="35"/>
  <c r="T134" i="35"/>
  <c r="U134" i="35" a="1"/>
  <c r="U134" i="35" s="1"/>
  <c r="V134" i="35" a="1"/>
  <c r="V134" i="35" s="1"/>
  <c r="W134" i="35" a="1"/>
  <c r="W134" i="35" s="1"/>
  <c r="Y134" i="35"/>
  <c r="AL134" i="35"/>
  <c r="AM134" i="35"/>
  <c r="P135" i="35"/>
  <c r="Q135" i="35" a="1"/>
  <c r="Q135" i="35" s="1"/>
  <c r="R135" i="35" a="1"/>
  <c r="R135" i="35" s="1"/>
  <c r="S135" i="35"/>
  <c r="T135" i="35"/>
  <c r="U135" i="35" a="1"/>
  <c r="U135" i="35" s="1"/>
  <c r="V135" i="35" a="1"/>
  <c r="V135" i="35" s="1"/>
  <c r="W135" i="35" a="1"/>
  <c r="W135" i="35" s="1"/>
  <c r="Y135" i="35"/>
  <c r="AL135" i="35"/>
  <c r="AM135" i="35"/>
  <c r="P136" i="35"/>
  <c r="Q136" i="35" a="1"/>
  <c r="Q136" i="35" s="1"/>
  <c r="R136" i="35" a="1"/>
  <c r="R136" i="35"/>
  <c r="S136" i="35"/>
  <c r="T136" i="35"/>
  <c r="U136" i="35" a="1"/>
  <c r="U136" i="35" s="1"/>
  <c r="V136" i="35" a="1"/>
  <c r="V136" i="35" s="1"/>
  <c r="W136" i="35" a="1"/>
  <c r="W136" i="35" s="1"/>
  <c r="Y136" i="35"/>
  <c r="AL136" i="35"/>
  <c r="AM136" i="35"/>
  <c r="P137" i="35"/>
  <c r="Q137" i="35" a="1"/>
  <c r="Q137" i="35" s="1"/>
  <c r="R137" i="35" a="1"/>
  <c r="R137" i="35" s="1"/>
  <c r="S137" i="35"/>
  <c r="T137" i="35"/>
  <c r="U137" i="35" a="1"/>
  <c r="U137" i="35" s="1"/>
  <c r="V137" i="35" a="1"/>
  <c r="V137" i="35" s="1"/>
  <c r="W137" i="35" a="1"/>
  <c r="W137" i="35" s="1"/>
  <c r="Y137" i="35"/>
  <c r="AL137" i="35"/>
  <c r="AM137" i="35"/>
  <c r="P138" i="35"/>
  <c r="Q138" i="35" a="1"/>
  <c r="Q138" i="35" s="1"/>
  <c r="R138" i="35" a="1"/>
  <c r="R138" i="35" s="1"/>
  <c r="S138" i="35"/>
  <c r="T138" i="35"/>
  <c r="U138" i="35" a="1"/>
  <c r="U138" i="35" s="1"/>
  <c r="V138" i="35" a="1"/>
  <c r="V138" i="35" s="1"/>
  <c r="W138" i="35" a="1"/>
  <c r="W138" i="35"/>
  <c r="Y138" i="35"/>
  <c r="AL138" i="35"/>
  <c r="AM138" i="35"/>
  <c r="P139" i="35"/>
  <c r="Q139" i="35" a="1"/>
  <c r="Q139" i="35" s="1"/>
  <c r="R139" i="35" a="1"/>
  <c r="R139" i="35" s="1"/>
  <c r="S139" i="35"/>
  <c r="T139" i="35"/>
  <c r="U139" i="35" a="1"/>
  <c r="U139" i="35" s="1"/>
  <c r="V139" i="35" a="1"/>
  <c r="V139" i="35" s="1"/>
  <c r="W139" i="35" a="1"/>
  <c r="W139" i="35"/>
  <c r="Y139" i="35"/>
  <c r="AL139" i="35"/>
  <c r="AM139" i="35"/>
  <c r="P140" i="35"/>
  <c r="Q140" i="35" a="1"/>
  <c r="Q140" i="35" s="1"/>
  <c r="R140" i="35" a="1"/>
  <c r="R140" i="35" s="1"/>
  <c r="S140" i="35"/>
  <c r="T140" i="35"/>
  <c r="U140" i="35" a="1"/>
  <c r="U140" i="35" s="1"/>
  <c r="V140" i="35" a="1"/>
  <c r="V140" i="35" s="1"/>
  <c r="W140" i="35" a="1"/>
  <c r="W140" i="35"/>
  <c r="Y140" i="35"/>
  <c r="AL140" i="35"/>
  <c r="AM140" i="35"/>
  <c r="P141" i="35"/>
  <c r="Q141" i="35" a="1"/>
  <c r="Q141" i="35" s="1"/>
  <c r="R141" i="35" a="1"/>
  <c r="R141" i="35" s="1"/>
  <c r="S141" i="35"/>
  <c r="T141" i="35"/>
  <c r="U141" i="35" a="1"/>
  <c r="U141" i="35" s="1"/>
  <c r="V141" i="35" a="1"/>
  <c r="V141" i="35" s="1"/>
  <c r="W141" i="35" a="1"/>
  <c r="W141" i="35" s="1"/>
  <c r="Y141" i="35"/>
  <c r="AL141" i="35"/>
  <c r="AM141" i="35"/>
  <c r="P142" i="35"/>
  <c r="Q142" i="35" a="1"/>
  <c r="Q142" i="35" s="1"/>
  <c r="R142" i="35" a="1"/>
  <c r="R142" i="35" s="1"/>
  <c r="S142" i="35"/>
  <c r="T142" i="35"/>
  <c r="U142" i="35" a="1"/>
  <c r="U142" i="35" s="1"/>
  <c r="V142" i="35" a="1"/>
  <c r="V142" i="35" s="1"/>
  <c r="W142" i="35" a="1"/>
  <c r="W142" i="35" s="1"/>
  <c r="Y142" i="35"/>
  <c r="AL142" i="35"/>
  <c r="AM142" i="35"/>
  <c r="P143" i="35"/>
  <c r="Q143" i="35" a="1"/>
  <c r="Q143" i="35" s="1"/>
  <c r="R143" i="35" a="1"/>
  <c r="R143" i="35" s="1"/>
  <c r="S143" i="35"/>
  <c r="T143" i="35"/>
  <c r="U143" i="35" a="1"/>
  <c r="U143" i="35" s="1"/>
  <c r="V143" i="35" a="1"/>
  <c r="V143" i="35" s="1"/>
  <c r="W143" i="35" a="1"/>
  <c r="W143" i="35" s="1"/>
  <c r="Y143" i="35"/>
  <c r="AL143" i="35"/>
  <c r="AM143" i="35"/>
  <c r="P144" i="35"/>
  <c r="Q144" i="35" a="1"/>
  <c r="Q144" i="35" s="1"/>
  <c r="R144" i="35" a="1"/>
  <c r="R144" i="35" s="1"/>
  <c r="S144" i="35"/>
  <c r="T144" i="35"/>
  <c r="U144" i="35" a="1"/>
  <c r="U144" i="35" s="1"/>
  <c r="V144" i="35" a="1"/>
  <c r="V144" i="35" s="1"/>
  <c r="W144" i="35" a="1"/>
  <c r="W144" i="35" s="1"/>
  <c r="Y144" i="35"/>
  <c r="P145" i="35"/>
  <c r="Q145" i="35" a="1"/>
  <c r="Q145" i="35" s="1"/>
  <c r="R145" i="35" a="1"/>
  <c r="R145" i="35" s="1"/>
  <c r="S145" i="35"/>
  <c r="T145" i="35"/>
  <c r="U145" i="35" a="1"/>
  <c r="U145" i="35" s="1"/>
  <c r="V145" i="35" a="1"/>
  <c r="V145" i="35" s="1"/>
  <c r="W145" i="35" a="1"/>
  <c r="W145" i="35" s="1"/>
  <c r="Y145" i="35"/>
  <c r="P146" i="35"/>
  <c r="Q146" i="35" a="1"/>
  <c r="Q146" i="35" s="1"/>
  <c r="R146" i="35" a="1"/>
  <c r="R146" i="35" s="1"/>
  <c r="S146" i="35"/>
  <c r="T146" i="35"/>
  <c r="U146" i="35" a="1"/>
  <c r="U146" i="35"/>
  <c r="V146" i="35" a="1"/>
  <c r="V146" i="35" s="1"/>
  <c r="W146" i="35" a="1"/>
  <c r="W146" i="35" s="1"/>
  <c r="Y146" i="35"/>
  <c r="P147" i="35"/>
  <c r="Q147" i="35" a="1"/>
  <c r="Q147" i="35" s="1"/>
  <c r="R147" i="35" a="1"/>
  <c r="R147" i="35" s="1"/>
  <c r="S147" i="35"/>
  <c r="T147" i="35"/>
  <c r="U147" i="35" a="1"/>
  <c r="U147" i="35"/>
  <c r="V147" i="35" a="1"/>
  <c r="V147" i="35"/>
  <c r="W147" i="35" a="1"/>
  <c r="W147" i="35" s="1"/>
  <c r="Y147" i="35"/>
  <c r="P148" i="35"/>
  <c r="Q148" i="35" a="1"/>
  <c r="Q148" i="35" s="1"/>
  <c r="R148" i="35" a="1"/>
  <c r="R148" i="35"/>
  <c r="S148" i="35"/>
  <c r="T148" i="35"/>
  <c r="U148" i="35" a="1"/>
  <c r="U148" i="35"/>
  <c r="V148" i="35" a="1"/>
  <c r="V148" i="35" s="1"/>
  <c r="W148" i="35" a="1"/>
  <c r="W148" i="35" s="1"/>
  <c r="Y148" i="35"/>
  <c r="P149" i="35"/>
  <c r="Q149" i="35" a="1"/>
  <c r="Q149" i="35" s="1"/>
  <c r="R149" i="35" a="1"/>
  <c r="R149" i="35" s="1"/>
  <c r="S149" i="35"/>
  <c r="T149" i="35"/>
  <c r="U149" i="35" a="1"/>
  <c r="U149" i="35"/>
  <c r="V149" i="35" a="1"/>
  <c r="V149" i="35" s="1"/>
  <c r="W149" i="35" a="1"/>
  <c r="W149" i="35" s="1"/>
  <c r="Y149" i="35"/>
  <c r="P150" i="35"/>
  <c r="Q150" i="35" a="1"/>
  <c r="Q150" i="35" s="1"/>
  <c r="R150" i="35" a="1"/>
  <c r="R150" i="35" s="1"/>
  <c r="S150" i="35"/>
  <c r="T150" i="35"/>
  <c r="U150" i="35" a="1"/>
  <c r="U150" i="35" s="1"/>
  <c r="V150" i="35" a="1"/>
  <c r="V150" i="35" s="1"/>
  <c r="W150" i="35" a="1"/>
  <c r="W150" i="35" s="1"/>
  <c r="Y150" i="35"/>
  <c r="P151" i="35"/>
  <c r="Q151" i="35" a="1"/>
  <c r="Q151" i="35" s="1"/>
  <c r="R151" i="35" a="1"/>
  <c r="R151" i="35" s="1"/>
  <c r="S151" i="35"/>
  <c r="T151" i="35"/>
  <c r="U151" i="35" a="1"/>
  <c r="U151" i="35" s="1"/>
  <c r="V151" i="35" a="1"/>
  <c r="V151" i="35" s="1"/>
  <c r="W151" i="35" a="1"/>
  <c r="W151" i="35" s="1"/>
  <c r="Y151" i="35"/>
  <c r="P152" i="35"/>
  <c r="Q152" i="35" a="1"/>
  <c r="Q152" i="35" s="1"/>
  <c r="R152" i="35" a="1"/>
  <c r="R152" i="35" s="1"/>
  <c r="S152" i="35"/>
  <c r="T152" i="35"/>
  <c r="U152" i="35" a="1"/>
  <c r="U152" i="35" s="1"/>
  <c r="V152" i="35" a="1"/>
  <c r="V152" i="35" s="1"/>
  <c r="W152" i="35" a="1"/>
  <c r="W152" i="35"/>
  <c r="Y152" i="35"/>
  <c r="P153" i="35"/>
  <c r="Q153" i="35" a="1"/>
  <c r="Q153" i="35" s="1"/>
  <c r="R153" i="35" a="1"/>
  <c r="R153" i="35" s="1"/>
  <c r="S153" i="35"/>
  <c r="T153" i="35"/>
  <c r="U153" i="35" a="1"/>
  <c r="U153" i="35"/>
  <c r="V153" i="35" a="1"/>
  <c r="V153" i="35" s="1"/>
  <c r="W153" i="35" a="1"/>
  <c r="W153" i="35" s="1"/>
  <c r="Y153" i="35"/>
  <c r="P154" i="35"/>
  <c r="Q154" i="35" a="1"/>
  <c r="Q154" i="35" s="1"/>
  <c r="R154" i="35" a="1"/>
  <c r="R154" i="35" s="1"/>
  <c r="S154" i="35"/>
  <c r="T154" i="35"/>
  <c r="U154" i="35" a="1"/>
  <c r="U154" i="35" s="1"/>
  <c r="V154" i="35" a="1"/>
  <c r="V154" i="35" s="1"/>
  <c r="W154" i="35" a="1"/>
  <c r="W154" i="35" s="1"/>
  <c r="Y154" i="35"/>
  <c r="P155" i="35"/>
  <c r="Q155" i="35" a="1"/>
  <c r="Q155" i="35" s="1"/>
  <c r="R155" i="35" a="1"/>
  <c r="R155" i="35" s="1"/>
  <c r="S155" i="35"/>
  <c r="T155" i="35"/>
  <c r="U155" i="35" a="1"/>
  <c r="U155" i="35" s="1"/>
  <c r="V155" i="35" a="1"/>
  <c r="V155" i="35" s="1"/>
  <c r="W155" i="35" a="1"/>
  <c r="W155" i="35" s="1"/>
  <c r="Y155" i="35"/>
  <c r="P156" i="35"/>
  <c r="Q156" i="35" a="1"/>
  <c r="Q156" i="35" s="1"/>
  <c r="R156" i="35" a="1"/>
  <c r="R156" i="35" s="1"/>
  <c r="S156" i="35"/>
  <c r="T156" i="35"/>
  <c r="U156" i="35" a="1"/>
  <c r="U156" i="35" s="1"/>
  <c r="V156" i="35" a="1"/>
  <c r="V156" i="35" s="1"/>
  <c r="W156" i="35" a="1"/>
  <c r="W156" i="35" s="1"/>
  <c r="Y156" i="35"/>
  <c r="J56" i="49" l="1"/>
  <c r="J35" i="49" l="1"/>
  <c r="J36" i="49"/>
  <c r="J38" i="49"/>
  <c r="J39" i="49"/>
  <c r="J40" i="49"/>
  <c r="J41" i="49"/>
  <c r="J42" i="49"/>
  <c r="J43" i="49"/>
  <c r="J44" i="49"/>
  <c r="J45" i="49"/>
  <c r="J46" i="49"/>
  <c r="J47" i="49"/>
  <c r="J48" i="49"/>
  <c r="J37" i="49"/>
  <c r="J49" i="49"/>
  <c r="C49" i="14"/>
  <c r="Z147" i="35" s="1"/>
  <c r="J52" i="49"/>
  <c r="J63" i="49"/>
  <c r="J62" i="49"/>
  <c r="F2" i="49"/>
  <c r="A2" i="49"/>
  <c r="D2" i="23"/>
  <c r="A2" i="23"/>
  <c r="C2" i="48"/>
  <c r="A2" i="48"/>
  <c r="C2" i="52"/>
  <c r="A2" i="52"/>
  <c r="C2" i="53"/>
  <c r="A2" i="53"/>
  <c r="C2" i="51"/>
  <c r="A2" i="51"/>
  <c r="C2" i="50"/>
  <c r="A2" i="50"/>
  <c r="C2" i="47"/>
  <c r="A2" i="47"/>
  <c r="C2" i="44"/>
  <c r="A2" i="44"/>
  <c r="C2" i="41"/>
  <c r="A2" i="41"/>
  <c r="C2" i="46"/>
  <c r="A2" i="46"/>
  <c r="C2" i="43"/>
  <c r="A2" i="43"/>
  <c r="C2" i="40"/>
  <c r="A2" i="40"/>
  <c r="C2" i="39"/>
  <c r="A2" i="39"/>
  <c r="C2" i="38"/>
  <c r="A2" i="38"/>
  <c r="C2" i="14"/>
  <c r="A2" i="14"/>
  <c r="C2" i="13"/>
  <c r="A2" i="13"/>
  <c r="C2" i="12"/>
  <c r="A2" i="12"/>
  <c r="C2" i="11"/>
  <c r="A2" i="11"/>
  <c r="C2" i="10"/>
  <c r="A2" i="10"/>
  <c r="C2" i="9"/>
  <c r="A2" i="9"/>
  <c r="A2" i="15"/>
  <c r="Z8" i="35" l="1"/>
  <c r="Z15" i="35"/>
  <c r="Z28" i="35"/>
  <c r="Z39" i="35"/>
  <c r="Z51" i="35"/>
  <c r="Z77" i="35"/>
  <c r="Z100" i="35"/>
  <c r="Z120" i="35"/>
  <c r="Z121" i="35"/>
  <c r="Z140" i="35"/>
  <c r="Z14" i="35"/>
  <c r="Z22" i="35"/>
  <c r="Z32" i="35"/>
  <c r="Z61" i="35"/>
  <c r="Z67" i="35"/>
  <c r="Z84" i="35"/>
  <c r="Z91" i="35"/>
  <c r="Z104" i="35"/>
  <c r="Z110" i="35"/>
  <c r="Z119" i="35"/>
  <c r="Z138" i="35"/>
  <c r="Z139" i="35"/>
  <c r="Z154" i="35"/>
  <c r="Z38" i="35"/>
  <c r="Z49" i="35"/>
  <c r="Z50" i="35"/>
  <c r="Z75" i="35"/>
  <c r="Z76" i="35"/>
  <c r="Z83" i="35"/>
  <c r="Z99" i="35"/>
  <c r="Z137" i="35"/>
  <c r="Z145" i="35"/>
  <c r="Z69" i="35"/>
  <c r="Z112" i="35"/>
  <c r="Z122" i="35"/>
  <c r="Z13" i="35"/>
  <c r="Z125" i="35"/>
  <c r="Z92" i="35"/>
  <c r="Z150" i="35"/>
  <c r="Z12" i="35"/>
  <c r="Z55" i="35"/>
  <c r="Z60" i="35"/>
  <c r="Z66" i="35"/>
  <c r="Z90" i="35"/>
  <c r="Z109" i="35"/>
  <c r="Z118" i="35"/>
  <c r="Z128" i="35"/>
  <c r="Z135" i="35"/>
  <c r="Z136" i="35"/>
  <c r="Z149" i="35"/>
  <c r="Z108" i="35"/>
  <c r="Z117" i="35"/>
  <c r="Z134" i="35"/>
  <c r="Z19" i="35"/>
  <c r="Z36" i="35"/>
  <c r="Z44" i="35"/>
  <c r="Z42" i="35"/>
  <c r="Z71" i="35"/>
  <c r="Z113" i="35"/>
  <c r="Z156" i="35"/>
  <c r="Z52" i="35"/>
  <c r="Z11" i="35"/>
  <c r="Z27" i="35"/>
  <c r="Z48" i="35"/>
  <c r="Z74" i="35"/>
  <c r="Z82" i="35"/>
  <c r="Z89" i="35"/>
  <c r="Z98" i="35"/>
  <c r="Z153" i="35"/>
  <c r="Z21" i="35"/>
  <c r="Z31" i="35"/>
  <c r="Z54" i="35"/>
  <c r="Z59" i="35"/>
  <c r="Z65" i="35"/>
  <c r="Z88" i="35"/>
  <c r="Z103" i="35"/>
  <c r="Z26" i="35"/>
  <c r="Z45" i="35"/>
  <c r="Z63" i="35"/>
  <c r="Z95" i="35"/>
  <c r="Z106" i="35"/>
  <c r="Z115" i="35"/>
  <c r="Z131" i="35"/>
  <c r="Z41" i="35"/>
  <c r="Z70" i="35"/>
  <c r="Z123" i="35"/>
  <c r="Z105" i="35"/>
  <c r="Z10" i="35"/>
  <c r="Z37" i="35"/>
  <c r="Z47" i="35"/>
  <c r="Z73" i="35"/>
  <c r="Z81" i="35"/>
  <c r="Z97" i="35"/>
  <c r="Z144" i="35"/>
  <c r="Z152" i="35"/>
  <c r="Z30" i="35"/>
  <c r="Z58" i="35"/>
  <c r="Z64" i="35"/>
  <c r="Z72" i="35"/>
  <c r="Z80" i="35"/>
  <c r="Z107" i="35"/>
  <c r="Z116" i="35"/>
  <c r="Z127" i="35"/>
  <c r="Z132" i="35"/>
  <c r="Z133" i="35"/>
  <c r="Z43" i="35"/>
  <c r="Z46" i="35"/>
  <c r="Z53" i="35"/>
  <c r="Z79" i="35"/>
  <c r="Z96" i="35"/>
  <c r="Z143" i="35"/>
  <c r="Z57" i="35"/>
  <c r="Z78" i="35"/>
  <c r="Z130" i="35"/>
  <c r="Z24" i="35"/>
  <c r="Z62" i="35"/>
  <c r="Z20" i="35"/>
  <c r="Z9" i="35"/>
  <c r="Z35" i="35"/>
  <c r="Z87" i="35"/>
  <c r="Z102" i="35"/>
  <c r="Z114" i="35"/>
  <c r="Z151" i="35"/>
  <c r="Z101" i="35"/>
  <c r="Z94" i="35"/>
  <c r="Z25" i="35"/>
  <c r="Z18" i="35"/>
  <c r="Z126" i="35"/>
  <c r="Z142" i="35"/>
  <c r="Z29" i="35"/>
  <c r="Z34" i="35"/>
  <c r="Z86" i="35"/>
  <c r="Z111" i="35"/>
  <c r="Z129" i="35"/>
  <c r="Z17" i="35"/>
  <c r="Z40" i="35"/>
  <c r="Z93" i="35"/>
  <c r="Z124" i="35"/>
  <c r="Z141" i="35"/>
  <c r="Z155" i="35"/>
  <c r="Z16" i="35"/>
  <c r="Z23" i="35"/>
  <c r="Z33" i="35"/>
  <c r="Z56" i="35"/>
  <c r="Z68" i="35"/>
  <c r="Z85" i="35"/>
  <c r="A11" i="49" a="1"/>
  <c r="A11" i="49" s="1"/>
  <c r="J66" i="49"/>
  <c r="J65" i="49"/>
  <c r="J64" i="49"/>
  <c r="J61" i="49"/>
  <c r="J60" i="49"/>
  <c r="J59" i="49"/>
  <c r="J58" i="49"/>
  <c r="J57" i="49"/>
  <c r="J53" i="49"/>
  <c r="J32" i="49"/>
  <c r="J31" i="49"/>
  <c r="J30" i="49"/>
  <c r="J29" i="49"/>
  <c r="J28" i="49"/>
  <c r="J25" i="49"/>
  <c r="J24" i="49"/>
  <c r="J23" i="49"/>
  <c r="A19" i="49" l="1" a="1"/>
  <c r="A19" i="49" s="1"/>
  <c r="C19" i="49" a="1"/>
  <c r="C19" i="49" s="1"/>
  <c r="E19" i="49" a="1"/>
  <c r="E19" i="49" s="1"/>
  <c r="G19" i="49" a="1"/>
  <c r="G19" i="49" s="1"/>
  <c r="I19" i="49" a="1"/>
  <c r="I19" i="49" s="1"/>
  <c r="A20" i="49" a="1"/>
  <c r="A20" i="49" s="1"/>
  <c r="C20" i="49" a="1"/>
  <c r="C20" i="49" s="1"/>
  <c r="E20" i="49" a="1"/>
  <c r="E20" i="49" s="1"/>
  <c r="G20" i="49" a="1"/>
  <c r="G20" i="49" s="1"/>
  <c r="I20" i="49" a="1"/>
  <c r="I20" i="49" s="1"/>
  <c r="C18" i="49" a="1"/>
  <c r="C18" i="49" s="1"/>
  <c r="E18" i="49" a="1"/>
  <c r="E18" i="49" s="1"/>
  <c r="G18" i="49" a="1"/>
  <c r="G18" i="49" s="1"/>
  <c r="I18" i="49" a="1"/>
  <c r="I18" i="49" s="1"/>
  <c r="A18" i="49" a="1"/>
  <c r="A18" i="49" s="1"/>
  <c r="A12" i="49" a="1"/>
  <c r="A12" i="49" s="1"/>
  <c r="B12" i="49" a="1"/>
  <c r="B12" i="49" s="1"/>
  <c r="C12" i="49" a="1"/>
  <c r="C12" i="49" s="1"/>
  <c r="D12" i="49" a="1"/>
  <c r="D12" i="49" s="1"/>
  <c r="E12" i="49" a="1"/>
  <c r="E12" i="49" s="1"/>
  <c r="F12" i="49" a="1"/>
  <c r="F12" i="49" s="1"/>
  <c r="G12" i="49" a="1"/>
  <c r="G12" i="49" s="1"/>
  <c r="H12" i="49" a="1"/>
  <c r="H12" i="49" s="1"/>
  <c r="I12" i="49" a="1"/>
  <c r="I12" i="49" s="1"/>
  <c r="J12" i="49" a="1"/>
  <c r="J12" i="49" s="1"/>
  <c r="A13" i="49" a="1"/>
  <c r="A13" i="49" s="1"/>
  <c r="B13" i="49" a="1"/>
  <c r="B13" i="49" s="1"/>
  <c r="C13" i="49" a="1"/>
  <c r="C13" i="49" s="1"/>
  <c r="D13" i="49" a="1"/>
  <c r="D13" i="49" s="1"/>
  <c r="E13" i="49" a="1"/>
  <c r="E13" i="49" s="1"/>
  <c r="F13" i="49" a="1"/>
  <c r="F13" i="49" s="1"/>
  <c r="G13" i="49" a="1"/>
  <c r="G13" i="49" s="1"/>
  <c r="H13" i="49" a="1"/>
  <c r="H13" i="49" s="1"/>
  <c r="I13" i="49" a="1"/>
  <c r="I13" i="49" s="1"/>
  <c r="J13" i="49" a="1"/>
  <c r="J13" i="49" s="1"/>
  <c r="A14" i="49" a="1"/>
  <c r="A14" i="49" s="1"/>
  <c r="B14" i="49" a="1"/>
  <c r="B14" i="49" s="1"/>
  <c r="C14" i="49" a="1"/>
  <c r="C14" i="49" s="1"/>
  <c r="D14" i="49" a="1"/>
  <c r="D14" i="49" s="1"/>
  <c r="E14" i="49" a="1"/>
  <c r="E14" i="49" s="1"/>
  <c r="F14" i="49" a="1"/>
  <c r="F14" i="49" s="1"/>
  <c r="G14" i="49" a="1"/>
  <c r="G14" i="49" s="1"/>
  <c r="H14" i="49" a="1"/>
  <c r="H14" i="49" s="1"/>
  <c r="I14" i="49" a="1"/>
  <c r="I14" i="49" s="1"/>
  <c r="J14" i="49" a="1"/>
  <c r="J14" i="49" s="1"/>
  <c r="A15" i="49" a="1"/>
  <c r="A15" i="49" s="1"/>
  <c r="B15" i="49" a="1"/>
  <c r="B15" i="49" s="1"/>
  <c r="C15" i="49" a="1"/>
  <c r="C15" i="49" s="1"/>
  <c r="D15" i="49" a="1"/>
  <c r="D15" i="49" s="1"/>
  <c r="E15" i="49" a="1"/>
  <c r="E15" i="49" s="1"/>
  <c r="F15" i="49" a="1"/>
  <c r="F15" i="49" s="1"/>
  <c r="G15" i="49" a="1"/>
  <c r="G15" i="49" s="1"/>
  <c r="H15" i="49" a="1"/>
  <c r="H15" i="49" s="1"/>
  <c r="I15" i="49" a="1"/>
  <c r="I15" i="49" s="1"/>
  <c r="J15" i="49" a="1"/>
  <c r="J15" i="49" s="1"/>
  <c r="B11" i="49" a="1"/>
  <c r="B11" i="49" s="1"/>
  <c r="C11" i="49" a="1"/>
  <c r="C11" i="49" s="1"/>
  <c r="D11" i="49" a="1"/>
  <c r="D11" i="49" s="1"/>
  <c r="E11" i="49" a="1"/>
  <c r="E11" i="49" s="1"/>
  <c r="F11" i="49" a="1"/>
  <c r="F11" i="49" s="1"/>
  <c r="G11" i="49" a="1"/>
  <c r="G11" i="49" s="1"/>
  <c r="H11" i="49" a="1"/>
  <c r="H11" i="49" s="1"/>
  <c r="I11" i="49" a="1"/>
  <c r="I11" i="49" s="1"/>
  <c r="J11" i="49" a="1"/>
  <c r="J11" i="49" s="1"/>
  <c r="C56" i="14" l="1"/>
  <c r="C55" i="14"/>
  <c r="C54" i="14"/>
  <c r="C53" i="14"/>
  <c r="C52" i="14"/>
  <c r="C51" i="14"/>
  <c r="C50" i="14"/>
  <c r="Z148" i="35" s="1"/>
  <c r="C48" i="14"/>
  <c r="Z146" i="35" s="1"/>
  <c r="C39" i="14"/>
  <c r="C38" i="14"/>
  <c r="C2" i="1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<sst xmlns="http://schemas.openxmlformats.org/spreadsheetml/2006/main" count="2944" uniqueCount="1195">
  <si>
    <r>
      <rPr>
        <b/>
        <sz val="26"/>
        <rFont val="Arial"/>
        <family val="2"/>
      </rPr>
      <t xml:space="preserve">- Soins somatiques aigus - </t>
    </r>
  </si>
  <si>
    <r>
      <rPr>
        <sz val="22"/>
        <rFont val="Arial"/>
        <family val="2"/>
      </rPr>
      <t>du prestataire :</t>
    </r>
  </si>
  <si>
    <r>
      <rPr>
        <sz val="22"/>
        <rFont val="Arial"/>
        <family val="2"/>
      </rPr>
      <t>pour le site suivant :</t>
    </r>
  </si>
  <si>
    <r>
      <rPr>
        <b/>
        <sz val="11"/>
        <rFont val="Arial"/>
        <family val="2"/>
      </rPr>
      <t>Adresse e-mail pour la remise électronique</t>
    </r>
  </si>
  <si>
    <r>
      <rPr>
        <b/>
        <sz val="14"/>
        <color rgb="FF0070C0"/>
        <rFont val="Calibri"/>
        <family val="2"/>
        <scheme val="minor"/>
      </rPr>
      <t xml:space="preserve">           spitalplanung.swiss SA</t>
    </r>
  </si>
  <si>
    <r>
      <rPr>
        <b/>
        <sz val="16"/>
        <rFont val="Arial"/>
        <family val="2"/>
      </rPr>
      <t>Table des matières</t>
    </r>
  </si>
  <si>
    <r>
      <rPr>
        <sz val="10"/>
        <rFont val="Arial"/>
        <family val="2"/>
      </rPr>
      <t>-</t>
    </r>
  </si>
  <si>
    <r>
      <rPr>
        <sz val="10"/>
        <rFont val="Arial"/>
        <family val="2"/>
      </rPr>
      <t>Pour le site :</t>
    </r>
  </si>
  <si>
    <r>
      <rPr>
        <b/>
        <sz val="12"/>
        <rFont val="Arial"/>
        <family val="2"/>
      </rPr>
      <t>Exigences</t>
    </r>
  </si>
  <si>
    <r>
      <rPr>
        <b/>
        <sz val="12"/>
        <rFont val="Arial"/>
        <family val="2"/>
      </rPr>
      <t>Niveau 1</t>
    </r>
  </si>
  <si>
    <r>
      <rPr>
        <b/>
        <sz val="12"/>
        <rFont val="Arial"/>
        <family val="2"/>
      </rPr>
      <t>Niveau 2</t>
    </r>
  </si>
  <si>
    <r>
      <rPr>
        <b/>
        <sz val="12"/>
        <rFont val="Arial"/>
        <family val="2"/>
      </rPr>
      <t>Niveau 3</t>
    </r>
  </si>
  <si>
    <r>
      <rPr>
        <b/>
        <sz val="10"/>
        <rFont val="Arial"/>
        <family val="2"/>
      </rPr>
      <t>Soins médicaux</t>
    </r>
  </si>
  <si>
    <r>
      <rPr>
        <b/>
        <sz val="10"/>
        <rFont val="Arial"/>
        <family val="2"/>
      </rPr>
      <t>Niveau 1
Unité de soins de surveillance</t>
    </r>
  </si>
  <si>
    <r>
      <rPr>
        <b/>
        <sz val="10"/>
        <rFont val="Arial"/>
        <family val="2"/>
      </rPr>
      <t>Niveau 2
Unité de soins intensifs (USI) selon la SSMI</t>
    </r>
  </si>
  <si>
    <r>
      <rPr>
        <b/>
        <sz val="10"/>
        <rFont val="Arial"/>
        <family val="2"/>
      </rPr>
      <t>Niveau 3
Unité de soins intensifs (USI) selon la SSMI</t>
    </r>
  </si>
  <si>
    <r>
      <rPr>
        <u/>
        <sz val="10"/>
        <color indexed="12"/>
        <rFont val="Arial"/>
        <family val="2"/>
      </rPr>
      <t>https://www.swiss-icu-cert.ch/fr/directives.html</t>
    </r>
  </si>
  <si>
    <r>
      <rPr>
        <b/>
        <sz val="10"/>
        <color theme="1"/>
        <rFont val="Arial"/>
        <family val="2"/>
      </rPr>
      <t>Veuillez indiquer si vous gérez le tumor board avec vos propres spécialistes en interne ou avec un partenaire de coopération externe.</t>
    </r>
  </si>
  <si>
    <r>
      <rPr>
        <b/>
        <sz val="10"/>
        <rFont val="Arial"/>
        <family val="2"/>
      </rPr>
      <t>Domaine de prestation</t>
    </r>
  </si>
  <si>
    <r>
      <rPr>
        <b/>
        <sz val="10"/>
        <rFont val="Arial"/>
        <family val="2"/>
      </rPr>
      <t>TB obligatoire</t>
    </r>
  </si>
  <si>
    <r>
      <rPr>
        <sz val="10"/>
        <rFont val="Arial"/>
        <family val="2"/>
      </rPr>
      <t>Dermatologie</t>
    </r>
  </si>
  <si>
    <r>
      <rPr>
        <sz val="10"/>
        <rFont val="Arial"/>
        <family val="2"/>
      </rPr>
      <t>ORL</t>
    </r>
  </si>
  <si>
    <r>
      <rPr>
        <sz val="10"/>
        <rFont val="Arial"/>
        <family val="2"/>
      </rPr>
      <t>Chirurgie maxillaire</t>
    </r>
  </si>
  <si>
    <r>
      <rPr>
        <sz val="10"/>
        <rFont val="Arial"/>
        <family val="2"/>
      </rPr>
      <t>KIE1</t>
    </r>
  </si>
  <si>
    <r>
      <rPr>
        <sz val="10"/>
        <rFont val="Arial"/>
        <family val="2"/>
      </rPr>
      <t>Neurochirurgie</t>
    </r>
  </si>
  <si>
    <r>
      <rPr>
        <sz val="10"/>
        <rFont val="Arial"/>
        <family val="2"/>
      </rPr>
      <t>Neurologie</t>
    </r>
  </si>
  <si>
    <r>
      <rPr>
        <sz val="10"/>
        <rFont val="Arial"/>
        <family val="2"/>
      </rPr>
      <t>Gastroentérologie</t>
    </r>
  </si>
  <si>
    <r>
      <rPr>
        <sz val="10"/>
        <rFont val="Arial"/>
        <family val="2"/>
      </rPr>
      <t>Chirurgie viscérale</t>
    </r>
  </si>
  <si>
    <r>
      <rPr>
        <sz val="10"/>
        <rFont val="Arial"/>
        <family val="2"/>
      </rPr>
      <t>VIS1</t>
    </r>
  </si>
  <si>
    <r>
      <rPr>
        <sz val="10"/>
        <rFont val="Arial"/>
        <family val="2"/>
      </rPr>
      <t>Hématologie</t>
    </r>
  </si>
  <si>
    <r>
      <rPr>
        <sz val="10"/>
        <rFont val="Arial"/>
        <family val="2"/>
      </rPr>
      <t>Urologie</t>
    </r>
  </si>
  <si>
    <r>
      <rPr>
        <sz val="10"/>
        <rFont val="Arial"/>
        <family val="2"/>
      </rPr>
      <t>Pneumologie</t>
    </r>
  </si>
  <si>
    <r>
      <rPr>
        <sz val="10"/>
        <rFont val="Arial"/>
        <family val="2"/>
      </rPr>
      <t>PNE1</t>
    </r>
  </si>
  <si>
    <r>
      <rPr>
        <sz val="10"/>
        <rFont val="Arial"/>
        <family val="2"/>
      </rPr>
      <t>Chirurgie thoracique</t>
    </r>
  </si>
  <si>
    <r>
      <rPr>
        <sz val="10"/>
        <rFont val="Arial"/>
        <family val="2"/>
      </rPr>
      <t>Chirurgie de l’appareil locomoteur</t>
    </r>
  </si>
  <si>
    <r>
      <rPr>
        <sz val="10"/>
        <rFont val="Arial"/>
        <family val="2"/>
      </rPr>
      <t>BEW9</t>
    </r>
  </si>
  <si>
    <r>
      <rPr>
        <sz val="10"/>
        <rFont val="Arial"/>
        <family val="2"/>
      </rPr>
      <t>Gynécologie</t>
    </r>
  </si>
  <si>
    <r>
      <rPr>
        <sz val="10"/>
        <rFont val="Arial"/>
        <family val="2"/>
      </rPr>
      <t>(Radio-)oncologie</t>
    </r>
  </si>
  <si>
    <r>
      <rPr>
        <sz val="10"/>
        <rFont val="Arial"/>
        <family val="2"/>
      </rPr>
      <t>Médecine nucléaire</t>
    </r>
  </si>
  <si>
    <r>
      <rPr>
        <sz val="10"/>
        <rFont val="Arial"/>
        <family val="2"/>
      </rPr>
      <t>NUK1</t>
    </r>
  </si>
  <si>
    <r>
      <rPr>
        <b/>
        <sz val="10"/>
        <rFont val="Arial"/>
        <family val="2"/>
      </rPr>
      <t>Abréviation du groupe de prestations</t>
    </r>
  </si>
  <si>
    <r>
      <rPr>
        <sz val="10"/>
        <rFont val="Arial"/>
        <family val="2"/>
      </rPr>
      <t>Pour le site :</t>
    </r>
  </si>
  <si>
    <r>
      <rPr>
        <b/>
        <sz val="10"/>
        <rFont val="Arial"/>
        <family val="2"/>
      </rPr>
      <t>Exigences</t>
    </r>
  </si>
  <si>
    <r>
      <rPr>
        <sz val="10"/>
        <rFont val="Arial"/>
        <family val="2"/>
      </rPr>
      <t>Niveau 1</t>
    </r>
  </si>
  <si>
    <r>
      <rPr>
        <sz val="10"/>
        <rFont val="Arial"/>
        <family val="2"/>
      </rPr>
      <t>-</t>
    </r>
  </si>
  <si>
    <r>
      <rPr>
        <sz val="10"/>
        <rFont val="Arial"/>
        <family val="2"/>
      </rPr>
      <t>Niveau 1</t>
    </r>
  </si>
  <si>
    <r>
      <rPr>
        <sz val="10"/>
        <rFont val="Arial"/>
        <family val="2"/>
      </rPr>
      <t>Laboratoire</t>
    </r>
  </si>
  <si>
    <r>
      <rPr>
        <sz val="10"/>
        <rFont val="Arial"/>
        <family val="2"/>
      </rPr>
      <t>Personne titulaire du droit de signature</t>
    </r>
  </si>
  <si>
    <r>
      <rPr>
        <sz val="10"/>
        <rFont val="Arial"/>
        <family val="2"/>
      </rPr>
      <t>Personne titulaire du droit de signature</t>
    </r>
  </si>
  <si>
    <r>
      <rPr>
        <sz val="10"/>
        <rFont val="Arial"/>
        <family val="2"/>
      </rPr>
      <t>Personne titulaire du droit de signature</t>
    </r>
  </si>
  <si>
    <r>
      <rPr>
        <sz val="10"/>
        <rFont val="Arial"/>
        <family val="2"/>
      </rPr>
      <t>Nom et fonction de la personne titulaire du droit de signature (en règle générale membre de la direction) :</t>
    </r>
  </si>
  <si>
    <r>
      <rPr>
        <sz val="10"/>
        <rFont val="Arial"/>
        <family val="2"/>
      </rPr>
      <t>Date :</t>
    </r>
  </si>
  <si>
    <r>
      <rPr>
        <sz val="10"/>
        <rFont val="Arial"/>
        <family val="2"/>
      </rPr>
      <t>Signature :</t>
    </r>
  </si>
  <si>
    <r>
      <rPr>
        <b/>
        <u/>
        <sz val="11"/>
        <rFont val="Arial"/>
        <family val="2"/>
      </rPr>
      <t>Remise du dossier d’offre</t>
    </r>
  </si>
  <si>
    <t>Liens</t>
  </si>
  <si>
    <t>Exigences spécifiques aux groupes de prestations</t>
  </si>
  <si>
    <t>3.6 Tumor boards</t>
  </si>
  <si>
    <t>Titre fédéral de spécialiste ou titre étranger équivalent. Les formations approfondies ne peuvent pas être considérées comme des titres séparés.</t>
  </si>
  <si>
    <t>Radiologie interventionnelle EBIR</t>
  </si>
  <si>
    <t>Niveau 4 Obstétrique</t>
  </si>
  <si>
    <t>OUI</t>
  </si>
  <si>
    <t>Secrétariat du Service de la santé publique</t>
  </si>
  <si>
    <t>Postulation</t>
  </si>
  <si>
    <t>DER1</t>
  </si>
  <si>
    <t>DER1.1</t>
  </si>
  <si>
    <t>DER1.2</t>
  </si>
  <si>
    <t>DER2</t>
  </si>
  <si>
    <t>HNO1</t>
  </si>
  <si>
    <t>HNO1.1</t>
  </si>
  <si>
    <t>HNO1.1.1</t>
  </si>
  <si>
    <t>HNO1.2</t>
  </si>
  <si>
    <t>HNO1.2.1</t>
  </si>
  <si>
    <t>HNO1.3</t>
  </si>
  <si>
    <t>HNO1.3.1</t>
  </si>
  <si>
    <t>HNO1.3.2</t>
  </si>
  <si>
    <t>HNO2</t>
  </si>
  <si>
    <t>KIE1</t>
  </si>
  <si>
    <t>NCH1</t>
  </si>
  <si>
    <t>NCH1.1</t>
  </si>
  <si>
    <t>NCH1.1.1</t>
  </si>
  <si>
    <t>NCH1.1.1.1</t>
  </si>
  <si>
    <t>NCH1.1.2</t>
  </si>
  <si>
    <t>NCH1.1.3</t>
  </si>
  <si>
    <t>NCH2</t>
  </si>
  <si>
    <t>NCH2.1</t>
  </si>
  <si>
    <t>NCH3</t>
  </si>
  <si>
    <t>NEU1</t>
  </si>
  <si>
    <t>NEU2</t>
  </si>
  <si>
    <t>NEU2.1</t>
  </si>
  <si>
    <t>NEU3</t>
  </si>
  <si>
    <t>NEU3.1</t>
  </si>
  <si>
    <t>NEU4</t>
  </si>
  <si>
    <t>NEU4.1</t>
  </si>
  <si>
    <t>NEU4.2</t>
  </si>
  <si>
    <t>AUG1</t>
  </si>
  <si>
    <t>AUG1.1</t>
  </si>
  <si>
    <t>AUG1.2</t>
  </si>
  <si>
    <t>AUG1.3</t>
  </si>
  <si>
    <t>AUG1.4</t>
  </si>
  <si>
    <t>AUG1.5</t>
  </si>
  <si>
    <t>END1</t>
  </si>
  <si>
    <t>GAE1</t>
  </si>
  <si>
    <t>GAE1.1</t>
  </si>
  <si>
    <t>VIS1</t>
  </si>
  <si>
    <t>VIS1.1</t>
  </si>
  <si>
    <t>VIS1.2</t>
  </si>
  <si>
    <t>VIS1.3</t>
  </si>
  <si>
    <t>VIS1.4</t>
  </si>
  <si>
    <t>VIS1.4.1</t>
  </si>
  <si>
    <t>VIS1.5</t>
  </si>
  <si>
    <t>HAE1</t>
  </si>
  <si>
    <t>HAE1.1</t>
  </si>
  <si>
    <t>HAE2</t>
  </si>
  <si>
    <t>HAE3</t>
  </si>
  <si>
    <t>HAE4</t>
  </si>
  <si>
    <t>HAE5</t>
  </si>
  <si>
    <t>GEF1</t>
  </si>
  <si>
    <t>ANG1</t>
  </si>
  <si>
    <t>GEFA</t>
  </si>
  <si>
    <t>GEF3</t>
  </si>
  <si>
    <t>ANG3</t>
  </si>
  <si>
    <t>RAD1</t>
  </si>
  <si>
    <t>RAD2</t>
  </si>
  <si>
    <t>HER1</t>
  </si>
  <si>
    <t>HER1.1</t>
  </si>
  <si>
    <t>HER1.1.1</t>
  </si>
  <si>
    <t>HER1.1.2</t>
  </si>
  <si>
    <t>HER1.1.3</t>
  </si>
  <si>
    <t>HER1.1.4</t>
  </si>
  <si>
    <t>HER1.1.5</t>
  </si>
  <si>
    <t>KAR1</t>
  </si>
  <si>
    <t>KAR2</t>
  </si>
  <si>
    <t>KAR3</t>
  </si>
  <si>
    <t>KAR3.1</t>
  </si>
  <si>
    <t>KAR3.1.1</t>
  </si>
  <si>
    <t>NEP1</t>
  </si>
  <si>
    <t>URO1</t>
  </si>
  <si>
    <t>URO1.1</t>
  </si>
  <si>
    <t>URO1.1.1</t>
  </si>
  <si>
    <t>URO1.1.2</t>
  </si>
  <si>
    <t>URO1.1.3</t>
  </si>
  <si>
    <t>URO1.1.4</t>
  </si>
  <si>
    <t>URO1.1.7</t>
  </si>
  <si>
    <t>URO1.1.8</t>
  </si>
  <si>
    <t>PNE1</t>
  </si>
  <si>
    <t>PNE1.1</t>
  </si>
  <si>
    <t>PNE1.2</t>
  </si>
  <si>
    <t>PNE1.3</t>
  </si>
  <si>
    <t>PNE2</t>
  </si>
  <si>
    <t>THO1</t>
  </si>
  <si>
    <t>THO1.1</t>
  </si>
  <si>
    <t>THO1.2</t>
  </si>
  <si>
    <t>TPL1</t>
  </si>
  <si>
    <t>TPL2</t>
  </si>
  <si>
    <t>TPL3</t>
  </si>
  <si>
    <t>TPL4</t>
  </si>
  <si>
    <t>TPL5</t>
  </si>
  <si>
    <t>TPL6</t>
  </si>
  <si>
    <t>TPL7</t>
  </si>
  <si>
    <t>BEW1</t>
  </si>
  <si>
    <t>BEW2</t>
  </si>
  <si>
    <t>BEW3</t>
  </si>
  <si>
    <t>BEW4</t>
  </si>
  <si>
    <t>BEW5</t>
  </si>
  <si>
    <t>BEW6</t>
  </si>
  <si>
    <t>BEW7</t>
  </si>
  <si>
    <t xml:space="preserve">BEW7.1 </t>
  </si>
  <si>
    <t>BEW7.1.1</t>
  </si>
  <si>
    <t>BEW7.2</t>
  </si>
  <si>
    <t>BEW7.2.1</t>
  </si>
  <si>
    <t>BEW8</t>
  </si>
  <si>
    <t>BEW8.1</t>
  </si>
  <si>
    <t>BEW8.1.1</t>
  </si>
  <si>
    <t>BEW9</t>
  </si>
  <si>
    <t>BEW10</t>
  </si>
  <si>
    <t>BEW11</t>
  </si>
  <si>
    <t>RHE1</t>
  </si>
  <si>
    <t>RHE2</t>
  </si>
  <si>
    <t>GYN1</t>
  </si>
  <si>
    <t>GYNT</t>
  </si>
  <si>
    <t>GYN2</t>
  </si>
  <si>
    <t>PLC1</t>
  </si>
  <si>
    <t>GEBH</t>
  </si>
  <si>
    <t>GEBS</t>
  </si>
  <si>
    <t>GEB1</t>
  </si>
  <si>
    <t>GEB1.1</t>
  </si>
  <si>
    <t>GEB1.1.1</t>
  </si>
  <si>
    <t>NEOG</t>
  </si>
  <si>
    <t>NEO1</t>
  </si>
  <si>
    <t>NEO1.1</t>
  </si>
  <si>
    <t>NEO1.1.1</t>
  </si>
  <si>
    <t>NEO1.1.1.1</t>
  </si>
  <si>
    <t>ONK1</t>
  </si>
  <si>
    <t>RAO1</t>
  </si>
  <si>
    <t>NUK1</t>
  </si>
  <si>
    <t>UNF1</t>
  </si>
  <si>
    <t>UNF1.1</t>
  </si>
  <si>
    <t>UNF2</t>
  </si>
  <si>
    <t>KINM</t>
  </si>
  <si>
    <t>KINC</t>
  </si>
  <si>
    <t>KINB</t>
  </si>
  <si>
    <t>GER</t>
  </si>
  <si>
    <t>PAL</t>
  </si>
  <si>
    <t>AVA</t>
  </si>
  <si>
    <t>ISO</t>
  </si>
  <si>
    <t>Total</t>
  </si>
  <si>
    <t xml:space="preserve"> </t>
  </si>
  <si>
    <t>Adresse postale pour la remise sur papier</t>
  </si>
  <si>
    <r>
      <t xml:space="preserve">Pour toute </t>
    </r>
    <r>
      <rPr>
        <b/>
        <sz val="11"/>
        <rFont val="Arial"/>
        <family val="2"/>
      </rPr>
      <t>question</t>
    </r>
    <r>
      <rPr>
        <sz val="11"/>
        <rFont val="Arial"/>
        <family val="2"/>
      </rPr>
      <t>, veuillez nous joindre à l’adresse suivante :</t>
    </r>
  </si>
  <si>
    <r>
      <t xml:space="preserve">Département de la santé, de la jeunesse et des sports </t>
    </r>
    <r>
      <rPr>
        <b/>
        <sz val="8"/>
        <color theme="1"/>
        <rFont val="Arial"/>
        <family val="2"/>
      </rPr>
      <t>DSJS</t>
    </r>
  </si>
  <si>
    <t>Service.SantePublique@ne.ch</t>
  </si>
  <si>
    <t>Service cantonale de la santé publique SCSP</t>
  </si>
  <si>
    <t>Rue de Tivoli 28</t>
  </si>
  <si>
    <t>Case postale 1</t>
  </si>
  <si>
    <t>2002 Neuchâtel 2</t>
  </si>
  <si>
    <t>Tél. : +41 32 889 62 00</t>
  </si>
  <si>
    <t>Adapté par le SCSP Neuchâtel</t>
  </si>
  <si>
    <t xml:space="preserve">La liste hospitalière 2027 du canton de Neuchâtel pour les soins somatiques aigus se fonde sur les bases suivantes : 
 </t>
  </si>
  <si>
    <t>-</t>
  </si>
  <si>
    <t>Paquets de base</t>
  </si>
  <si>
    <t>BP</t>
  </si>
  <si>
    <t>Paquet de base chirurgie et médecine interne</t>
  </si>
  <si>
    <t>BPE</t>
  </si>
  <si>
    <t>Paquet de base pour les fournisseurs de prestations programmées</t>
  </si>
  <si>
    <t>Dermatologie</t>
  </si>
  <si>
    <t>Dermatologie (y c. vénérologie)</t>
  </si>
  <si>
    <t>Oncologie dermatologique</t>
  </si>
  <si>
    <t>Affections cutanées graves</t>
  </si>
  <si>
    <t>Traitement des plaies</t>
  </si>
  <si>
    <t>Oto-rhino-laryngologie</t>
  </si>
  <si>
    <t>Oto-rhino-laryngologie (chirurgie ORL)</t>
  </si>
  <si>
    <t>Chirurgie cervico-faciale</t>
  </si>
  <si>
    <t>Interventions ORL complexes (chirurgie tumorale interdisciplinaire)</t>
  </si>
  <si>
    <t>Chirurgie élargie du nez et des sinus</t>
  </si>
  <si>
    <t xml:space="preserve">Chirurgie élargie du nez et des sinus avec ouverture de la dure-mère (chirurgie interdisciplinaire de la base du crâne) </t>
  </si>
  <si>
    <t>Chirurgie de l’oreille moyenne (tympanoplastie, chirurgie mastoïdienne, ossiculoplastie y c. chirurgie stapédienne)</t>
  </si>
  <si>
    <t>Chirurgie élargie de l’oreille avec oreille interne et/ou ouverture de la dure-mère</t>
  </si>
  <si>
    <t>Chirurgie de la thyroïde et des parathyroïdes</t>
  </si>
  <si>
    <t>Chirurgie maxillaire</t>
  </si>
  <si>
    <t>Neurochirugie</t>
  </si>
  <si>
    <t>Neurochirurgie crânienne</t>
  </si>
  <si>
    <t>Neurochirurgie spécialisée</t>
  </si>
  <si>
    <t>Neurochirurgie spinale</t>
  </si>
  <si>
    <t>Neurochirurgie périphérique</t>
  </si>
  <si>
    <t>Neurologie</t>
  </si>
  <si>
    <t>Tumeur maligne secondaire du système nerveux</t>
  </si>
  <si>
    <t>Maladies cérébrovasculaires</t>
  </si>
  <si>
    <t>Epileptologie : diagnostic complexe</t>
  </si>
  <si>
    <t>Epileptologie : traitement complexe</t>
  </si>
  <si>
    <t>Epileptologie : diagnostic préopératoire de l’épilepsie (phase I)</t>
  </si>
  <si>
    <t>Ophtalmologie</t>
  </si>
  <si>
    <t>Strabologie</t>
  </si>
  <si>
    <t>Orbite, paupières, voies lacrymales</t>
  </si>
  <si>
    <t>Chirurgie spécialisée du segment antérieur</t>
  </si>
  <si>
    <t>Cataracte</t>
  </si>
  <si>
    <t>Affections du corps vitré / de la rétine</t>
  </si>
  <si>
    <t>Endocrinologie</t>
  </si>
  <si>
    <t>Gastroentérologie</t>
  </si>
  <si>
    <t>Gastroentérologie spécialisée</t>
  </si>
  <si>
    <t>Chirurgie viscérale</t>
  </si>
  <si>
    <t>Chirurgie bariatrique</t>
  </si>
  <si>
    <t>Hématologie</t>
  </si>
  <si>
    <t>Lymphomes agressifs et leucémies aiguës</t>
  </si>
  <si>
    <t>Lymphomes très agressifs et leucémies aiguës avec chimiothérapie curative</t>
  </si>
  <si>
    <t>Lymphomes indolents et leucémies chroniques</t>
  </si>
  <si>
    <t>Affections myéloprolifératives et syndromes myélodysplasiques</t>
  </si>
  <si>
    <t>Transplantation de cellules souches hématopoïétiques autologues</t>
  </si>
  <si>
    <t>Vaisseaux</t>
  </si>
  <si>
    <t>Chirurgie vasculaire périphérique (artérielle)</t>
  </si>
  <si>
    <t>Interventions sur les vaisseaux périphériques (artériels)</t>
  </si>
  <si>
    <t>Interventions et chirurgie vasculaire sur les vaisseaux intra-abdominaux</t>
  </si>
  <si>
    <t>Chirurgie carotidienne</t>
  </si>
  <si>
    <t>Interventions sur la carotide et les vaisseaux extracrâniens</t>
  </si>
  <si>
    <t>Radiologie interventionnelle</t>
  </si>
  <si>
    <t>Radiologie interventionnelle complexe</t>
  </si>
  <si>
    <t xml:space="preserve">Cœur </t>
  </si>
  <si>
    <t>Chirurgie cardiaque simple</t>
  </si>
  <si>
    <t>Chirurgie cardiaque et chirurgie vasculaire avec machine cœur-poumons (sans chirurgie coronarienne)</t>
  </si>
  <si>
    <t>Chirurgie coronarienne (PAC)</t>
  </si>
  <si>
    <t>Chirurgie cardiaque congénitale complexe</t>
  </si>
  <si>
    <t>Chirurgie et interventions sur l'aorte thoracique</t>
  </si>
  <si>
    <t>Interventions ouvertes sur la valve aortique</t>
  </si>
  <si>
    <t>Interventions ouvertes sur la valve mitrale</t>
  </si>
  <si>
    <t>Cardiologie et devices</t>
  </si>
  <si>
    <t>Electrophysiologie et CRT</t>
  </si>
  <si>
    <t>Cardiologie interventionnelle (interventions coronariennes)</t>
  </si>
  <si>
    <t>Cardiologie interventionnelle complexe (interventions structurelles)</t>
  </si>
  <si>
    <t xml:space="preserve">Néphrologie </t>
  </si>
  <si>
    <t>Néphrologie (défaillance rénale aiguë et insuffisance rénale chronique terminale)</t>
  </si>
  <si>
    <t>Urologie</t>
  </si>
  <si>
    <t>Urologie sans titre de formation approfondie « urologie opératoire »</t>
  </si>
  <si>
    <t>Urologie avec titre de formation approfondie « urologie opératoire »</t>
  </si>
  <si>
    <t>Prostatectomie radicale</t>
  </si>
  <si>
    <t>Chirurgie rénale complexe</t>
  </si>
  <si>
    <t>Surrénalectomie isolée</t>
  </si>
  <si>
    <t>Implantation d’un sphincter urinaire artificiel</t>
  </si>
  <si>
    <t>Néphrostomie percutanée avec fragmentation de calculs</t>
  </si>
  <si>
    <t>Pneumologie</t>
  </si>
  <si>
    <t>Pneumologie avec assistance ventilatoire spéciale</t>
  </si>
  <si>
    <t>Evaluation avant ou status après transplantation pulmonaire</t>
  </si>
  <si>
    <t>Mucoviscidose</t>
  </si>
  <si>
    <t>Polysomnographie</t>
  </si>
  <si>
    <t>Chirurgie thoracique</t>
  </si>
  <si>
    <t>Cancers du système respiratoire (résection curative par lobectomie / pneumonectomie)</t>
  </si>
  <si>
    <t>Opérations sur le médiastin</t>
  </si>
  <si>
    <t>Transplantations</t>
  </si>
  <si>
    <t>Transplantation intestinale</t>
  </si>
  <si>
    <t>Transplantation splénique</t>
  </si>
  <si>
    <t xml:space="preserve">Appareil locomoteur </t>
  </si>
  <si>
    <t>Chirurgie de l’appareil locomoteur</t>
  </si>
  <si>
    <t>Orthopédie</t>
  </si>
  <si>
    <t>Chirurgie de la main</t>
  </si>
  <si>
    <t>Arthroscopie de l’épaule et du coude</t>
  </si>
  <si>
    <t>Arthroscopie du genou</t>
  </si>
  <si>
    <t>Reconstruction des membres supérieurs</t>
  </si>
  <si>
    <t>Reconstruction des membres inférieurs</t>
  </si>
  <si>
    <t>Prothèses de hanche de première intention</t>
  </si>
  <si>
    <t>Reprises de prothèse de hanche</t>
  </si>
  <si>
    <t>Prothèses du genou de première intention</t>
  </si>
  <si>
    <t>Reprises de prothèses de genou</t>
  </si>
  <si>
    <t>Chirurgie de la colonne vertébrale</t>
  </si>
  <si>
    <t>Chirurgie spécialisée de la colonne vertébrale</t>
  </si>
  <si>
    <t>Chirurgie complexe de la colonne vertébrale</t>
  </si>
  <si>
    <t>Tumeurs osseuses malignes</t>
  </si>
  <si>
    <t>Chirurgie du plexus</t>
  </si>
  <si>
    <t>Réimplantations</t>
  </si>
  <si>
    <t>Rhumatologie</t>
  </si>
  <si>
    <t>Rhumatologie interdisciplinaire</t>
  </si>
  <si>
    <t>Gynécologie</t>
  </si>
  <si>
    <t>Tumeurs gynécologiques</t>
  </si>
  <si>
    <t>Centre de sénologie certifié reconnu</t>
  </si>
  <si>
    <t>Interventions liées à la transsexualité</t>
  </si>
  <si>
    <t>Obstétrique</t>
  </si>
  <si>
    <t>GEBH Maisons de naissance ( AG ≥ 36 0/7 SA)</t>
  </si>
  <si>
    <t>Accouchement dirigé par des sages-femmes à l’hôpital ou en milieu hospitalier</t>
  </si>
  <si>
    <t>Soins de base en obstétrique  (AG ≥  35 0/7 SA et PN 2000 g)</t>
  </si>
  <si>
    <t>Obstétrique (AG ≥ 32 0/7 SA et PN 1250 g)</t>
  </si>
  <si>
    <t>Obstétrique spécialisée</t>
  </si>
  <si>
    <t>Nouveau-nés</t>
  </si>
  <si>
    <t>Soins de base aux nouveau-nés (AG ≥ 36 0/7 SA et PN 2000 g)</t>
  </si>
  <si>
    <t>Soins de base aux nouveau-nés (AG ≥ 35 0/7 SA et PN 2000 g)</t>
  </si>
  <si>
    <t>Néonatologie (AG ≥ 32 0/7 SA et PN 1250 g)</t>
  </si>
  <si>
    <t>Néonatologie spécialisée (AG ≥  28 0/7 SA et PN 1000 g)</t>
  </si>
  <si>
    <t>Néonatologie hautement spécialisée (AG &lt; 32 0/7 SA et PN &lt; 1500 g)</t>
  </si>
  <si>
    <t>(Radio-)oncologie</t>
  </si>
  <si>
    <t>Oncologie</t>
  </si>
  <si>
    <t>Radio-oncologie</t>
  </si>
  <si>
    <t>Médecine nucléaire</t>
  </si>
  <si>
    <t>Blessures graves</t>
  </si>
  <si>
    <t>Chirurgie orthopédique et traumatologique (polytraumatismes)</t>
  </si>
  <si>
    <t>Domaines transversaux</t>
  </si>
  <si>
    <t>Pédiatrie</t>
  </si>
  <si>
    <t>Chirurgie pédiatrique</t>
  </si>
  <si>
    <t>Chirurgie pédiatrique de base</t>
  </si>
  <si>
    <t>KAA</t>
  </si>
  <si>
    <t>Anesthésie pédiatrique « A »</t>
  </si>
  <si>
    <t>KAB</t>
  </si>
  <si>
    <t>Anesthésie pédiatrique « B »</t>
  </si>
  <si>
    <t>KAC</t>
  </si>
  <si>
    <t>Anesthésie pédiatrique « C »</t>
  </si>
  <si>
    <t>KAD</t>
  </si>
  <si>
    <t>Anesthésie pédiatrique « D »</t>
  </si>
  <si>
    <t>Centre de compétences en gériatrie aiguë</t>
  </si>
  <si>
    <t>Centre de compétences en soins palliatifs</t>
  </si>
  <si>
    <t>Soins somatiques aigus de personnes souffrant de maladies de dépendance</t>
  </si>
  <si>
    <t>Unité d'isolement spéciale</t>
  </si>
  <si>
    <t>Médecine interne générale, chirurgie et anesthésiologie</t>
  </si>
  <si>
    <t>En fonction du groupe de prestations</t>
  </si>
  <si>
    <t>(Dermatologie et vénérologie)</t>
  </si>
  <si>
    <t>Oui</t>
  </si>
  <si>
    <t>S :10</t>
  </si>
  <si>
    <t>BPE/BP</t>
  </si>
  <si>
    <t>(Oto-rhino-laryngologie)</t>
  </si>
  <si>
    <t>(Oto-rhino-laryngologie avec formation approfondie en chirurgie cervico-faciale)</t>
  </si>
  <si>
    <t>(Oto-rhino-laryngologie)
(Chirurgie)</t>
  </si>
  <si>
    <t>END1 + NUK1</t>
  </si>
  <si>
    <t>S:10</t>
  </si>
  <si>
    <t>(Chirurgie orale et maxillo-faciale)
(Chirurgie plastique, reconstructive et esthétique)</t>
  </si>
  <si>
    <t>Neurochirurgie</t>
  </si>
  <si>
    <t>RAD1 + NEU1
+ HNO1</t>
  </si>
  <si>
    <t xml:space="preserve">Neurochirurgie </t>
  </si>
  <si>
    <t>AUG1 + END1</t>
  </si>
  <si>
    <t>(Neurochirurgie)</t>
  </si>
  <si>
    <t>BEW1 ou BEW2 ou BEW3</t>
  </si>
  <si>
    <t>(Neurologie)</t>
  </si>
  <si>
    <t>Médecine interne générale 
Neurologie
Radio-oncologie / radiothérapie
Oncologie médicale</t>
  </si>
  <si>
    <t>Neurologie
Neurochirurgie</t>
  </si>
  <si>
    <t>NEU1 + NCH1</t>
  </si>
  <si>
    <t xml:space="preserve">Neurologie
Médecine interne générale </t>
  </si>
  <si>
    <t>NEU4.1 + NEU4.2</t>
  </si>
  <si>
    <t>(Ophtalmologie avec formation approfondie en chirurgie ophtalmologique)</t>
  </si>
  <si>
    <t>(Endocrinologie / diabétologie)</t>
  </si>
  <si>
    <t>Chirurgie avec formation approfondie en chirurgie viscérale</t>
  </si>
  <si>
    <t xml:space="preserve">Hématologie
Oncologie médicale
Médecine interne générale </t>
  </si>
  <si>
    <t>S : 10</t>
  </si>
  <si>
    <t>Hématologie
Oncologie médicale
Médecine interne générale</t>
  </si>
  <si>
    <t>(Oncologie médicale)
(Hématologie)</t>
  </si>
  <si>
    <t>(chirurgie vasculaire)
(Chirurgie cardiaque et vasculaire thoracique)</t>
  </si>
  <si>
    <t xml:space="preserve">ANG1 + RAD1
</t>
  </si>
  <si>
    <t xml:space="preserve">GEF1
</t>
  </si>
  <si>
    <t>S : 20</t>
  </si>
  <si>
    <t>NEU1 + RAD1</t>
  </si>
  <si>
    <t>ANG3 + HER1.1</t>
  </si>
  <si>
    <t>S :10
(ou 20 avec ANG3)</t>
  </si>
  <si>
    <t>(Angiologie)
(Radiologie)
(Cardiologie)
(Radiologie avec formation approfondie en neuroradiologie invasive)</t>
  </si>
  <si>
    <t xml:space="preserve">GEF3 + NEU1
+ RAD1
</t>
  </si>
  <si>
    <t xml:space="preserve">HER1.1
</t>
  </si>
  <si>
    <t>S :10
(ou 20 avec GEF3)</t>
  </si>
  <si>
    <t>Radiologie</t>
  </si>
  <si>
    <t>Chirurgie cardiaque et vasculaire thoracique</t>
  </si>
  <si>
    <t xml:space="preserve">KAR3 + 
KAR3.1
</t>
  </si>
  <si>
    <t>S : 100</t>
  </si>
  <si>
    <t>Chirurgie cardiaque et vasculaire thoracique
Cardiologie</t>
  </si>
  <si>
    <t>Cardiologie
Chirurgie cardiaque et vasculaire thoracique</t>
  </si>
  <si>
    <t>KAR3 + KAR3.1</t>
  </si>
  <si>
    <t>S : 50</t>
  </si>
  <si>
    <t>Cardiologie</t>
  </si>
  <si>
    <t>S : 500</t>
  </si>
  <si>
    <t>S : 75</t>
  </si>
  <si>
    <t>(Néphrologie)
médecine intensive</t>
  </si>
  <si>
    <t>VIS1 + GEF1 +  ANG1 + RAD1</t>
  </si>
  <si>
    <t>(Urologie)</t>
  </si>
  <si>
    <t>(Urologie avec formation approfondie en urologie opératoire)</t>
  </si>
  <si>
    <t>(Urologie avec formation approfondie en urologie opératoire)</t>
  </si>
  <si>
    <t>(Urologie avec formation approfondie en urologie opératoire) </t>
  </si>
  <si>
    <t>(Urologie avec formations approfondies en urologie opératoire, en neuro-urologie et en urologie de la femme)</t>
  </si>
  <si>
    <t>(Pneumologie)</t>
  </si>
  <si>
    <t xml:space="preserve">Pneumologie </t>
  </si>
  <si>
    <t>THO1 + END1
+ HNO1.2 + GAE1</t>
  </si>
  <si>
    <t>Certificat de capacité en médecine du sommeil avec titre 
de spécialiste en pneumologie ou neurologie ou
psychiatrie et psychothérapie</t>
  </si>
  <si>
    <t>Chirurgie avec formation approfondie en chirurgie générale et traumatologie ou chirurgie viscérale 
Chirurgie thoracique</t>
  </si>
  <si>
    <t>S : 30</t>
  </si>
  <si>
    <t>(Chirurgie orthopédique et traumatologie de l'appareil locomoteur)
(Chirurgie avec formation approfondie en chirurgie générale et traumatologie)</t>
  </si>
  <si>
    <t>(Chirurgie orthopédique et traumatologie de l'appareil locomoteur)</t>
  </si>
  <si>
    <t>(Chirurgie de la main)</t>
  </si>
  <si>
    <t>BEW1 ou BEW2</t>
  </si>
  <si>
    <t>(Chirurgie orthopédique et traumatologie de l’appareil locomoteur)
(Chirurgie avec formation approfondie en chirurgie générale et traumatologie)
(Chirurgie de la main)</t>
  </si>
  <si>
    <t>(Chirurgie orthopédique et traumatologie de l’appareil locomoteur)
(Chirurgie avec formation approfondie en chirurgie générale et traumatologie)
Chirurgie plastique, reconstructive et esthétique</t>
  </si>
  <si>
    <t xml:space="preserve">(Chirurgie orthopédique et traumatologie de l'appareil locomoteur)
</t>
  </si>
  <si>
    <t xml:space="preserve">(Titre de formation approfondie en chirurgie de la colonne vertébrale)
</t>
  </si>
  <si>
    <t>BEW1 ou BEW2 ou NCH2 ou NCH3</t>
  </si>
  <si>
    <t>RHE1 et NCH2</t>
  </si>
  <si>
    <t>(Chirurgie de la main)
(Neurochirurgie)</t>
  </si>
  <si>
    <t>BEW1 ou BEW2 ou BEW3 ou NCH3</t>
  </si>
  <si>
    <t>(Rhumatologie)
(Médecine physique et réadaptation)</t>
  </si>
  <si>
    <t>BEW8 + NEU1</t>
  </si>
  <si>
    <t>Rhumatologie
Rhumatologie et médecine physique et réadaptation</t>
  </si>
  <si>
    <t>NEU1 +  PNE1
+ DER1 + BEW2
+ ANG1 + GAE1
+ KAR1</t>
  </si>
  <si>
    <t>(Gynécologie et obstétrique)</t>
  </si>
  <si>
    <t>Gynécologie et obstétrique avec formation approfondie en oncologie gynécologique 
Exceptionnellement chirurgie avec formation approfondie en chirurgie viscérale</t>
  </si>
  <si>
    <t xml:space="preserve">Oui </t>
  </si>
  <si>
    <t>Chirurgie plastique, reconstructive et esthétique
Gynécologie et obstétrique</t>
  </si>
  <si>
    <t>GEB1 + NEO1</t>
  </si>
  <si>
    <t>Gynécologie et obstétrique</t>
  </si>
  <si>
    <t>Valeur cible 1500
(Σ GEB1 et GEB1.1)</t>
  </si>
  <si>
    <t xml:space="preserve">Gynécologie et obstétrique avec
formation approfondie en obstétrique et médecine fœto-maternelle </t>
  </si>
  <si>
    <t>(Gynécologie et obstétrique)
(Médecine de l’enfant et de l’adolescent)</t>
  </si>
  <si>
    <t>Médecine de l’enfant et de l’adolescent, avec formation approfondie en néonatologie</t>
  </si>
  <si>
    <t>(Oncologie médicale)
(Médecine interne générale)</t>
  </si>
  <si>
    <t>RAO1 + NUK1</t>
  </si>
  <si>
    <t>Radio-oncologie / radiothérapie</t>
  </si>
  <si>
    <t>Médecine de l’enfant et de l’adolescent</t>
  </si>
  <si>
    <t>Anesthésiologie</t>
  </si>
  <si>
    <t>Médecine interne générale avec formation approfondie en gériatrie</t>
  </si>
  <si>
    <t>Médecine interne générale</t>
  </si>
  <si>
    <t>Médecine interne générale
(Psychiatrie et psychothérapie)</t>
  </si>
  <si>
    <t>Légende et concrétisation des exigences</t>
  </si>
  <si>
    <t>Dans le texte qui suit, lorsqu’il est fait référence à des documents et annexes, ceux-ci sont disponibles sur le site web de la direction de la santé à l’adresse suivante : www.zh.ch/de/gesundheit/spitaeler-kliniken/spitalplanung. 
Les fournisseurs de prestations doivent notamment tenir compte des exigences générales et des exigences supplémentaires portant sur des prestations spécifiques qui y sont également publiées. Lorsque cette légende renvoie à des documents provenant d'autres sources, celles-ci sont indiquées.</t>
  </si>
  <si>
    <t>Domaines de prestations et groupes de prestations - Abréviations / dénominations</t>
  </si>
  <si>
    <t>Paquet de base</t>
  </si>
  <si>
    <t>Service d’urgences</t>
  </si>
  <si>
    <t>Tumor board</t>
  </si>
  <si>
    <t xml:space="preserve">Un tumor board est nécessaire pour les prestations fournies à des patients souffrant d’une tumeur maligne. Cela concerne également les groupes de prestations qui ne comprennent pas seulement le traitement de tumeurs. Un tumor board est en général composé de tous les spécialistes impliqués dans le traitement et se réunit à intervalles réguliers. Des participants peuvent y intervenir par visioconférence. Le tumor board peut en principe être organisé en coopération avec un autre hôpital. La décision du tumor board doit mentionner toutes les approches possibles, y compris les solutions non chirurgicales, et doit recommander le traitement le plus approprié pour le patient du point de vue médical. Les recommandations du tumor board sont consignées et doivent être expliquées aux patients par le médecin spécialiste ou par ses collaborateurs dûment formés et qualifiés au cours d'un entretien. Les recommandations du tumor board doivent en général être appliquées. Lorsqu’elles ne sont pas suivies, cela doit être justifié et documenté dans le système d'information hospitalier (SIH). 
</t>
  </si>
  <si>
    <t>Nombres minimaux de cas</t>
  </si>
  <si>
    <t>Intitulé</t>
  </si>
  <si>
    <t>Soins intensifs</t>
  </si>
  <si>
    <t>En interne ou en coopération</t>
  </si>
  <si>
    <t>Tumeur primaire du système nerveux
(sans patients palliatifs)</t>
  </si>
  <si>
    <t>(Gastroentérologie)</t>
  </si>
  <si>
    <t>Chirurgie cardiaque et chirurgie vasculaire avec machine
cœur-poumons (sans chirurgie coronarienne)</t>
  </si>
  <si>
    <t>Domaines de prestations</t>
  </si>
  <si>
    <t>Groupes de prestations</t>
  </si>
  <si>
    <t>Abréviation</t>
  </si>
  <si>
    <t>Spécialiste FMH / formations approfondies :</t>
  </si>
  <si>
    <t>Dispo-
nibilité</t>
  </si>
  <si>
    <t>Uniquement en interne</t>
  </si>
  <si>
    <t>Nombre minimum de cas (NMC)</t>
  </si>
  <si>
    <t>Implants cochléaires (CIMHS)</t>
  </si>
  <si>
    <t>Traitement des pathologies vasculaires du SNC autres que les anomalies vasculaires complexes (CIMHS)</t>
  </si>
  <si>
    <t>Traitement neurochirurgical des anomalies vasculaires complexes du SNC (CIMHS)</t>
  </si>
  <si>
    <t>Chirurgie stéréotaxique des mouvements anormaux / involontaires et stimulation cérébrale profonde (CIMHS)</t>
  </si>
  <si>
    <t>Traitement chirurgical de l’épilepsie réfractaire chez l’adulte (CIMHS)</t>
  </si>
  <si>
    <t>Traitement des tumeurs rares de la moelle épinière (CIMHS)</t>
  </si>
  <si>
    <t>Traitement complexe des accidents vasculaires cérébraux (CIMHS)</t>
  </si>
  <si>
    <t>Résection pancréatique (CIMHS)</t>
  </si>
  <si>
    <t>Résection hépatique (CIMHS)</t>
  </si>
  <si>
    <t>Résection œsophagienne (CIMHS)</t>
  </si>
  <si>
    <t>Chirurgie bariatrique complexe (CIMHS)</t>
  </si>
  <si>
    <t>Résection rectale profonde  (CIMHS)</t>
  </si>
  <si>
    <t>Transplantation allogénique de cellules souches hématopoïétiques (CIMHS)</t>
  </si>
  <si>
    <t>HER1.1.6</t>
  </si>
  <si>
    <t>Dispositifs d’assistance ventriculaire chez l’adulte (CIMHS)</t>
  </si>
  <si>
    <t>Transplantation cardiaque (CIMHS)</t>
  </si>
  <si>
    <t>Transplantation pulmonaire (CIMHS)</t>
  </si>
  <si>
    <t>Transplantation hépatique (CIMHS)</t>
  </si>
  <si>
    <t>Transplantation pancréatique (CIMHS)</t>
  </si>
  <si>
    <t>Transplantation rénale (CIMHS)</t>
  </si>
  <si>
    <t>Chirurgie d’urgence spécialisée (CIMHS)</t>
  </si>
  <si>
    <t>Brûlures étendues (CIMHS)</t>
  </si>
  <si>
    <t>Traitement complexe des accidents vasculaires cérébraux  (CIMHS)</t>
  </si>
  <si>
    <t>(Chirurgie vasculaire)
(Chirurgie cardiaque et vasculaire thoracique et chirurgie vasculaire ) (Radiologie Interventionnelle EBIR)
(Neurochirurgie)</t>
  </si>
  <si>
    <t>Prise en charge des blessés graves (CIMHS)</t>
  </si>
  <si>
    <t>THO1 + END1 + HNO1.2 + GAE1</t>
  </si>
  <si>
    <t>Nécessaire pour les GPPH suivants</t>
  </si>
  <si>
    <t>GPPH</t>
  </si>
  <si>
    <t>Liens en interne ou en coopération</t>
  </si>
  <si>
    <t>Liens en interne</t>
  </si>
  <si>
    <t>Dans les thyroïdectomies totales, il est nécessaire de procéder à un neuromonitoring peropératoire du nerf récurrent, à une évaluation systématique de la fonction des cordes vo-cales en période post-opératoire, ainsi qu’à une mesure du taux de calcium et de parathormone.</t>
  </si>
  <si>
    <t>Les prestations aux patients porteurs de plaies sont en général fournies de manière ambulatoire. Cela suppose la présence d’un centre ambulatoire pour les soins des plaies, donc une consultation hebdomadaire spécifiques avec des spécialistes (médecins et personnel soignant) possédant une expérience spécifique dans les soins des plaies.</t>
  </si>
  <si>
    <t>Dans le diagnostic d'une crise psychogène non épileptique, un co-examen et une co-évaluation psychiatriques sont obligatoires, de même qu’un enregistrement vidéo prolongé avec monitoring EEG. En cas de déficit neurologique focal, la disponibilité de personnel technique spécialement formé doit être garantie. Une surveillance continue par un personnel spécialement formé à cet effet est nécessaire afin de déclencher des crises lorsque le traitement anti-crise est réduit.</t>
  </si>
  <si>
    <t>Des représentants de tous les domaines thérapeutiques impliqués doivent participer à chaque discussion hebdomadaire en équipe.</t>
  </si>
  <si>
    <t>Des conseils nutritionnels et des conseils aux diabétiques doivent être proposés par le personnel qualifié correspondant.</t>
  </si>
  <si>
    <t>Tous les cas impliquant des opérations sur les vaisseaux intra-abdominaux doivent être discutés dans une conférence interdisciplinaire d’indication (opérateurs et interventionnistes). Un comité ad hoc suffit dans les situations urgentes. La discussion de chaque cas doit faire l’objet d’une documentation détaillée.</t>
  </si>
  <si>
    <t>Les hôpitaux sont tenus de mettre en place un contrôle des indications eu égard aux résultats des patients.</t>
  </si>
  <si>
    <t>Les prestataires avec un mandat de prestations pour NEP1 proposent l'hémodialyse ambu-latoire eux-mêmes ou en étroite coopération avec un centre de dialyse indépendant. Ils ont l'obligation de proposer et de favoriser la dialyse péritonéale.</t>
  </si>
  <si>
    <t>Tous les cas de carcinome prostatique avec traitement curatif doivent être discutés au sein d’un tumor board en présence de tous les experts concernés de l’ensemble des options thérapeutiques (radio-oncologie, oncologie, radiologie et urologie). La discussion des cas doit se faire à la phase préthérapeutique et post-thérapeutique et être dûment consignée. Un contrôle des indications doit avoir lieu.</t>
  </si>
  <si>
    <t>Les hôpitaux sont tenus d’introduire un contrôle des indications en rapport avec les résul-tats des patients, contrôle qui soit fondé sur le Registre suisse des implants (SIRIS) et per-mette une exploitation conjointement avec les autres données SIRIS. Dans ce contexte, on doit s’efforcer de soumettre les patientes et patients à un questionnaire aussi neutre que possible.</t>
  </si>
  <si>
    <t>Un neuromonitoring peropératoire fonctionnant en collaboration avec un service de neurologie et la participation au registre suisse des implants (SIRIS Spine) sont obligatoires.</t>
  </si>
  <si>
    <t>Un centre ambulatoire spécialisé en chirurgie de la main ainsi qu’un monitorage peropératoire des nerfs sont nécessaires.</t>
  </si>
  <si>
    <t>Tous les cas doivent être discutés avant et après le traitement au sein du tumor board, avec la participation active des experts concernés de toutes les options thérapeutiques, les discussions devant être dûment consignées.</t>
  </si>
  <si>
    <t>Lors d'interventions en lien avec la transsexualité, une prise en charge endocrinologique et psychiatrique doit être assurée avant et après les interventions. L’indication et l’établissement du traitement doivent être le fait d’une équipe interprofessionnelle.</t>
  </si>
  <si>
    <t>Lors d'hospitalisations prénatales dans un service d’obstétrique GEB1, un entretien doit avoir lieu avec un service de néonatologie, au minimum NEO1.1. Pour l'accouchement, la femme doit être transférée en temps utile dans un hôpital disposant d’un mandat de prestations pour l'état attendu de l'enfant. Les accouchements de triplés ne peuvent avoir lieu que dans des hôpitaux avec un mandat de prestations GEB1.1.1.</t>
  </si>
  <si>
    <t>Standards for Levels of Neonatal Care in Switzerland : niveau I</t>
  </si>
  <si>
    <t>Standards for Levels of Neonatal Care in Switzerland : niveau IIB</t>
  </si>
  <si>
    <t>Standards for Levels of Neonatal Care in Switzerland : niveau III</t>
  </si>
  <si>
    <t>Il convient de se conformer au concept de la CDS sur la coordination de la fourniture de prestations et le financement dans la prise en charge des maladies de type « Ebola » adopté par l‘Assemblée plénière de la CDS le 24.5.2019.</t>
  </si>
  <si>
    <t>Angiologie</t>
  </si>
  <si>
    <t>Chirurgie</t>
  </si>
  <si>
    <t>Chirurgie vasculaire</t>
  </si>
  <si>
    <t>Endocrinologie / diabétologie</t>
  </si>
  <si>
    <t>Médecine physique et réadaptation</t>
  </si>
  <si>
    <t>Néphrologie</t>
  </si>
  <si>
    <t>Oncologie médicale</t>
  </si>
  <si>
    <t>Ophtalmologie avec formation approfondie en chirurgie ophtalmologique</t>
  </si>
  <si>
    <t>Oto-rhino-laryngologie avec formation approfondie en chirurgie cervico-faciale</t>
  </si>
  <si>
    <t>Radiologie avec formation approfondie en neuroradiologie invasive</t>
  </si>
  <si>
    <t>Urologie avec formation approfondie en urologie opératoire</t>
  </si>
  <si>
    <r>
      <t>Les titres de spécialiste requis (FMH ou titre étranger équivalent) varient suivant le groupe de prestations. L'un au moins des spécialistes mentionnés doit être disponible. Si un titre de spécialiste est indiqué, les interventions rattachées au groupe de prestations correspondant ne peuvent être effectuées que par des chirurgiens disposant de la qualification de spécialiste correspondante en tant qu'opérateur responsable.</t>
    </r>
    <r>
      <rPr>
        <b/>
        <sz val="10"/>
        <rFont val="Arial"/>
        <family val="2"/>
      </rPr>
      <t xml:space="preserve"> Le titulaire du titre de spécialiste doit être présent pendant l'intervention.</t>
    </r>
    <r>
      <rPr>
        <sz val="10"/>
        <color rgb="FFFF0000"/>
        <rFont val="Arial"/>
        <family val="2"/>
      </rPr>
      <t xml:space="preserve">
</t>
    </r>
  </si>
  <si>
    <t>Le cas échéant, les prestations de pédiatrie requièrent le titre de spécialiste correspondant. Les qualifications de médecin spécialiste avec le titre de formation approfondie pour la médecine de l’enfant et de l’adolescent se trouvent sous « Exigences supplémentaires portant sur des prestations spécifiques en soins somatiques aigus ».</t>
  </si>
  <si>
    <r>
      <rPr>
        <b/>
        <sz val="10"/>
        <rFont val="Arial"/>
        <family val="2"/>
      </rPr>
      <t>- Niveau 1 :</t>
    </r>
    <r>
      <rPr>
        <sz val="10"/>
        <rFont val="Arial"/>
        <family val="2"/>
      </rPr>
      <t xml:space="preserve"> un FAe est joignable dans un délai d’1 heure ou bien le patient est transféré dans un délai d’1 heure.</t>
    </r>
  </si>
  <si>
    <r>
      <rPr>
        <b/>
        <sz val="10"/>
        <rFont val="Arial"/>
        <family val="2"/>
      </rPr>
      <t>- Niveau 2 :</t>
    </r>
    <r>
      <rPr>
        <sz val="10"/>
        <rFont val="Arial"/>
        <family val="2"/>
      </rPr>
      <t xml:space="preserve"> un FAe est joignable à tout moment. Une intervention diagnostique ou thérapeu-tique est réalisable dans un délai d’1 heure ; elle peut exceptionnellement être assurée ailleurs.</t>
    </r>
  </si>
  <si>
    <r>
      <rPr>
        <b/>
        <sz val="10"/>
        <rFont val="Arial"/>
        <family val="2"/>
      </rPr>
      <t xml:space="preserve">- Niveau 3 </t>
    </r>
    <r>
      <rPr>
        <sz val="10"/>
        <rFont val="Arial"/>
        <family val="2"/>
      </rPr>
      <t>: un FAe est joignable à tout moment. Une intervention diagnostique ou thérapeu-tique est réalisable dans un délai de 30 minutes.</t>
    </r>
  </si>
  <si>
    <r>
      <rPr>
        <b/>
        <sz val="10"/>
        <rFont val="Arial"/>
        <family val="2"/>
      </rPr>
      <t>- Niveau 4 :</t>
    </r>
    <r>
      <rPr>
        <sz val="10"/>
        <rFont val="Arial"/>
        <family val="2"/>
      </rPr>
      <t xml:space="preserve"> un FAe en obstétrique est présent à l’hôpital dans un délai de 15 minutes.</t>
    </r>
  </si>
  <si>
    <t>Salarié</t>
  </si>
  <si>
    <t>Actuellement (OUI) / En cours de recrutement (dès 2027)</t>
  </si>
  <si>
    <t>Remarques, notamment en cas d’écart</t>
  </si>
  <si>
    <t>Niveau de disponibilité des spécialistes</t>
  </si>
  <si>
    <t>Certificat de capacité en médecine du sommeil avec titre de spécialiste en pneumologie ou neurologie ou psychiatrie et psychothérapie</t>
  </si>
  <si>
    <t>Chirurgie de la colonne vertébrale (titre de formation approfondie)</t>
  </si>
  <si>
    <t>Médecine intensive</t>
  </si>
  <si>
    <t>Urologie avec formation approfondie en neuro-urologie</t>
  </si>
  <si>
    <t>Urologie avec formation approfondie en urologie de la femme</t>
  </si>
  <si>
    <r>
      <t xml:space="preserve">Lundi – vendredi, 08-17h :
</t>
    </r>
    <r>
      <rPr>
        <sz val="10"/>
        <rFont val="Arial"/>
        <family val="2"/>
      </rPr>
      <t>des médecins disposant d’une qualification en médecine interne générale et en chirurgie sont prioritairement à la disposition des urgences. En cas de nécessité médicale, ils se trouvent aux urgences dans un délai de 5 minutes. Leur activité en salle d’opération n’est autorisée que pour les opérations en urgence.</t>
    </r>
    <r>
      <rPr>
        <b/>
        <sz val="10"/>
        <rFont val="Arial"/>
        <family val="2"/>
      </rPr>
      <t xml:space="preserve">
</t>
    </r>
    <r>
      <rPr>
        <sz val="10"/>
        <rFont val="Arial"/>
        <family val="2"/>
      </rPr>
      <t xml:space="preserve">
</t>
    </r>
    <r>
      <rPr>
        <b/>
        <sz val="10"/>
        <rFont val="Arial"/>
        <family val="2"/>
      </rPr>
      <t xml:space="preserve">Lundi – vendredi, 17-08h, ainsi que les week-ends et les jours fériés 24h / 24 :
</t>
    </r>
    <r>
      <rPr>
        <sz val="10"/>
        <rFont val="Arial"/>
        <family val="2"/>
      </rPr>
      <t>mêmes exi-gences que pour le niveau 1.</t>
    </r>
  </si>
  <si>
    <r>
      <t xml:space="preserve">Lundi – vendredi, 08-17h :
</t>
    </r>
    <r>
      <rPr>
        <sz val="10"/>
        <rFont val="Arial"/>
        <family val="2"/>
      </rPr>
      <t xml:space="preserve">des médecins disposant d’une qualification en médecine interne générale et en chirurgie sont à la disposition des urgences (intervention multifonctionnelle au sein de l’hôpital).
</t>
    </r>
    <r>
      <rPr>
        <b/>
        <sz val="10"/>
        <rFont val="Arial"/>
        <family val="2"/>
      </rPr>
      <t xml:space="preserve">Lundi – vendredi, 17-08h, ainsi que les week-ends et les jours fériés 24h / 24 :
</t>
    </r>
    <r>
      <rPr>
        <sz val="10"/>
        <rFont val="Arial"/>
        <family val="2"/>
      </rPr>
      <t>des médecins assistants en médecine interne générale et en chirurgie sont à la disposition des urgences. En cas de nécessité médicale, il est possible de faire appel à un médecin spécialiste en médecine interne générale ou en chirurgie dans un délai de 30 minutes et à un spécialiste en anesthésiologie dans un délai de 15 minutes.</t>
    </r>
  </si>
  <si>
    <r>
      <t xml:space="preserve">Lundi – dimanche, 00-24h :
</t>
    </r>
    <r>
      <rPr>
        <sz val="10"/>
        <rFont val="Arial"/>
        <family val="2"/>
      </rPr>
      <t>un médecin avec qualification en gynécologie et obstétrique se tient à la disposition du service d’obstétrique dans un délai de 10 minutes sur place. Les cé-sariennes en urgence doivent être réalisées en moins de 15 min ; c’est le délai entre la décision de césarienne et la naissance (dit DDN) qui est déterminant. En cas de nécessité médicale, on peut faire appel à un spécialiste en anesthésiologie (dans l’établissement) ou à une sage-femme (sur place).</t>
    </r>
  </si>
  <si>
    <r>
      <t xml:space="preserve">Lundi – vendredi, 08-23h :
</t>
    </r>
    <r>
      <rPr>
        <sz val="10"/>
        <rFont val="Arial"/>
        <family val="2"/>
      </rPr>
      <t xml:space="preserve">mêmes exigences que pour le niveau 2.
</t>
    </r>
    <r>
      <rPr>
        <b/>
        <sz val="10"/>
        <rFont val="Arial"/>
        <family val="2"/>
      </rPr>
      <t xml:space="preserve">Lundi – vendredi, 23-08h, ainsi que les week-ends et les jours fériés 24h / 24 :
</t>
    </r>
    <r>
      <rPr>
        <sz val="10"/>
        <rFont val="Arial"/>
        <family val="2"/>
      </rPr>
      <t>des médecins assistants en médecine interne générale et en chirurgie sont prioritairement à la disposition des urgences. En cas de nécessité médicale, ils sont présents aux urgences dans un délai de 5 minutes. Parmi ces médecins, au moins un médecin en médecine interne générale se trouve dans la deuxième moitié de sa formation de spécialiste. De plus, en cas de nécessité médicale, un médecin disposant d'une qualification en chirurgie est disponible pour les urgences dans un délai de 15 minutes (intervention en salle d'opération autorisée uniquement pour les opérations en urgence), et un médecin avec qualification en médecine interne générale dans un délai de 30 minutes.</t>
    </r>
    <r>
      <rPr>
        <b/>
        <sz val="10"/>
        <rFont val="Arial"/>
        <family val="2"/>
      </rPr>
      <t xml:space="preserve">
</t>
    </r>
    <r>
      <rPr>
        <sz val="10"/>
        <rFont val="Arial"/>
        <family val="2"/>
      </rPr>
      <t>En cas de nécessité médicale, on peut faire appel à un spécialiste en anesthésiologie (dans l’établissement) ou en médecine intensive (dans l’établissement). Par dérogation, un spécia-liste en chirurgie pédiatrique est disponible dans l'hôpital pédiatrique en 45 minutes du lundi au dimanche, de 23h à 8h.</t>
    </r>
  </si>
  <si>
    <t>Si le traitement des patients peut nécessiter un transfert en SI, il est exigé, pour le groupe de prestations concerné, que l’hôpital dispose d’une unité de SI. Selon la complexité des traitements intensifs indiqués, les SI doivent correspondre à l’un des trois niveaux :</t>
  </si>
  <si>
    <t>En outre, les critères FMH suivants doivent être remplis pour un établissement de formation postgraduée de catégorie A : au moins 3000 journées de soins par an et au moins 24’000 heures de ventilation artificielle selon les DRG par an.</t>
  </si>
  <si>
    <t>Exigences</t>
  </si>
  <si>
    <t xml:space="preserve">Les directives actuelles de la Société suisse de médecine intensive (SSMI) du 3 septembre 2015 sur la reconnaissance des unités de soins intensifs, y compris l’annexe I Critères de qualité, doivent être respectées. </t>
  </si>
  <si>
    <t xml:space="preserve">Les exigences de base suivantes doivent être remplies :
</t>
  </si>
  <si>
    <t>a. Pendant une intervention, l’anesthésiste est responsable de la prise en charge des patients en collaboration avec les autres disciplines. Cela concerne la sécurité des patients pour les interventions planifiées ainsi que la prise en charge des patients du service des urgences ou de l'unité d’hospitalisation, en tenant compte de leur état de santé et de l'infrastructure de l'hôpital.
b. Il incombe à la direction médicale que, pendant les heures de service, un médecin expérimenté (deux ans d’anesthésie ou six mois en USI) soit disponible dans l’établissement dans un délai de cinq minutes pour l’intervention.
c. Un représentant médical de la discipline de base (en cas de transfert depuis l'unité d’hospitalisation ou de la salle d'opération) qui a adressé le patient dans l'unité de surveillance doit être atteignable en permanence et l'intervention doit être possible dans un délai d’une heure.
d. Le personnel soignant dispose d'au moins un an d'expérience soit en salle de réveil, soit en soins intensifs, d’anesthésie ou d'urgence.</t>
  </si>
  <si>
    <t>Le personnel spécialisé satisfait aux exigences suivantes :</t>
  </si>
  <si>
    <t>Les exigences suivantes, qui s’inspirent des directives ICM, s'appliquent :</t>
  </si>
  <si>
    <t>a. Des examens radiologiques conventionnels sont possibles 24h sur 24.
b. Des analyses de laboratoire telles que chimie, hématologie, coagulation du sang, tests pour transfusions sanguines, analyse des gaz du sang sont possibles 24h sur 24.
c. ECG, mesure invasive de la PS et de la PVC, pulsoxymétrie sont disponibles en nombre suffisant.
d. Sont également disponibles : ECG à 12 dérivations, 1 défibrillateur/stimulateur cardiaque externe, infusomats (systèmes de pompe à perfusion volumétrique) et perfuseurs, matériel d'intubation, respirateur.
e. Il est assuré que des mesures médicales d'urgence (comme réanimation, intubation, pose d’un cathéter artériel et central, drainage thoracique, etc.) peuvent en permanence être réalisées. f. Garantie d’un monitoring selon les normes de la Société suisse d'anesthésiologie et de réanimation (SSAR).
g. Garantie d’une surveillance centrale avec contact visuel avec tous les patients (si &gt; quatre places, p. ex. moniteur).
h. Au moins deux prises d'oxygène fixes (pas par lit), et en cas de besoin autres prises mobiles disponibles.
i. Présence d’au moins deux prises de vide (vacuum) mobiles.
j. L’unité de surveillance est une unité à part.</t>
  </si>
  <si>
    <t>(BPE)</t>
  </si>
  <si>
    <t>NCH1 ;</t>
  </si>
  <si>
    <t>HNO1.2.1 ; HNO1.3.1 ; NEU2.1</t>
  </si>
  <si>
    <t>(NEU4)</t>
  </si>
  <si>
    <t>(NEU3)</t>
  </si>
  <si>
    <t>(GEF3)</t>
  </si>
  <si>
    <t>HER1.1 ; (KAR1)</t>
  </si>
  <si>
    <t>(GEFA) ; (GEF3) ; (ANG3) ; HER1 ; (KAR2) ; (KAR3) ; (KAR3.1) ; KAR3.1.1</t>
  </si>
  <si>
    <t>(ANG1) ; (NEP1)</t>
  </si>
  <si>
    <t>NCH1 ; GEF1 ; ANG1 ; GEF3 ; ANG3 ; (NEP1) ; URO1.1.8</t>
  </si>
  <si>
    <t>(PNE1)</t>
  </si>
  <si>
    <t>(PNE1.2) ; (PNE1.3)</t>
  </si>
  <si>
    <t>(BEW8)</t>
  </si>
  <si>
    <t>BEW8 ; BEW9 ; BEW10 ; BEW11</t>
  </si>
  <si>
    <t>(NCH2) ; (RHE1)</t>
  </si>
  <si>
    <t>GEF1 ; (NEP1) ; RHE2</t>
  </si>
  <si>
    <t>(GEB1) ; GEB1.1</t>
  </si>
  <si>
    <t>(GEBH) ; GEBS ; GEB1 ; (NEOG)</t>
  </si>
  <si>
    <t>(GEBH) ; GEBS ; (NEOG) ; NEO1</t>
  </si>
  <si>
    <t>GEB1.1.1 ; (NEO1.1) ; (NEO1.1.1)</t>
  </si>
  <si>
    <t>(GEB1.1) ; NEO1.1.1 ; NEO1.1.1.1</t>
  </si>
  <si>
    <t>(HNO2) ; (ONK1)</t>
  </si>
  <si>
    <t>NCH1 ; NEU2.1 ; GEF3 ; ANG3 ; (RHE1) ; RHE2</t>
  </si>
  <si>
    <t>THO1 ; RHE2</t>
  </si>
  <si>
    <t>DER1.1 ; HAE1 ; HAE1.1 ; HAE2 ; RAO1</t>
  </si>
  <si>
    <t xml:space="preserve">Neurochirurgie spinale
</t>
  </si>
  <si>
    <t xml:space="preserve">Endocrinologie
</t>
  </si>
  <si>
    <t xml:space="preserve">Neurologie
</t>
  </si>
  <si>
    <t xml:space="preserve">Oncologie
</t>
  </si>
  <si>
    <t xml:space="preserve">Radiologie interventionnelle
</t>
  </si>
  <si>
    <t>Le traitement de nombreux patients nécessite de bénéficier de connaissances médicales interdisciplinaires provenant de divers groupes de prestations. Si ces connaissances doivent être disponibles rapidement, le mandat de prestations de l'hôpital doit également comprendre l'autre groupe de prestations (groupe de prestations lié).
Exemple : un hôpital disposant d’un mandat de prestations pour la chirurgie viscérale doit également posséder un mandat de prestations pour la gastroentérologie, car il existe un lien en interne avec GAE1 pour VIS1.</t>
  </si>
  <si>
    <t>L’accord de coopération entre les partenaires réglemente les points suivants :
– Description des procédures thérapeutiques importantes y compris les interfaces
– Interlocuteurs des deux côtés
– Etendue des prestations de coopération et rémunération
– Disponibilité
– Garantie du flux d’information (documentation médicale).</t>
  </si>
  <si>
    <t>Description des liens en interne ou en coopération</t>
  </si>
  <si>
    <t>Description des liens en interne uniquement</t>
  </si>
  <si>
    <t>Si, d'un point de vue médical, le traitement d'un patient dans un groupe de prestations est étroitement lié au traitement dans un autre groupe de prestations, mais que la disponibilité temporelle joue un rôle moins important, le mandat de prestations de l'hôpital ne doit pas nécessairement inclure l'autre groupe de prestations. Cependant, une coopération avec un autre fournisseur de prestations proposant des traitements de l’autre groupe de prestations est nécessaire.
Exemple : si un hôpital possède un mandat de prestations pour la chirurgie de la thyroïde et des parathyroïdes, il doit également proposer les prestations d'endocrinologie et de médecine nucléaire, soit lui-même, soit en coopération avec un autre fournisseur de prestations proposant ces prestations. Pour HNO2, il existe en effet un lien en interne ou en coopération avec END1 et NUK1.</t>
  </si>
  <si>
    <t>Les groupes de prestations suivants nécessitent un lien interne ou une coopération</t>
  </si>
  <si>
    <t>RAD1 + NEU1 + HNO1</t>
  </si>
  <si>
    <t xml:space="preserve">GEF3 + NEU1 + RAD1
</t>
  </si>
  <si>
    <t xml:space="preserve">KAR3 + KAR3.1
</t>
  </si>
  <si>
    <t>NEU1 +  PNE1 + DER1 + BEW2 + ANG1 + GAE1
+ KAR1</t>
  </si>
  <si>
    <r>
      <t xml:space="preserve">Le traitement de nombreux patients nécessite de bénéficier de connaissances médicales interdisciplinaires provenant de divers groupes de prestations. Si ces connaissances doivent être disponibles rapidement, le mandat de prestations de l'hôpital doit également comprendre l'autre groupe de prestations (groupe de prestations lié).  
</t>
    </r>
    <r>
      <rPr>
        <i/>
        <sz val="10"/>
        <color theme="1"/>
        <rFont val="Arial"/>
        <family val="2"/>
      </rPr>
      <t>Exemple :</t>
    </r>
    <r>
      <rPr>
        <sz val="10"/>
        <color theme="1"/>
        <rFont val="Arial"/>
        <family val="2"/>
      </rPr>
      <t xml:space="preserve"> un hôpital disposant d’un mandat de prestations pour la chirurgie viscérale doit également posséder un mandat de prestations pour la gastroentérologie, car il existe un lien en interne avec GAE1 pour VIS1.
</t>
    </r>
  </si>
  <si>
    <t xml:space="preserve">La liste hospitalière soins somatiques aigus distingue divers domaines de prestations (p. ex. dermatologie) comprenant en général plusieurs groupes de prestations (p. ex. DER 1.1 oncologie dermatologique). Ces groupes de prestations sont définis de manière univoque sur la base de codes de diagnostic (CIM) et de traitement (CHOP). Les codes CHOP et CIM attribués aux différents groupes de prestations sont publiés dans le document « Prestations médicales par groupe de prestations ». Les prestations de base d'un groupe de prestations sont saisies par leur abréviation avec le chiffre 1, les prestations plus complexes basées sur elles avec la même abréviation et les chiffres 1.1, 1.2, etc. C’est ainsi par exemple que le groupe de prestations VIS1 constitue la base pour les autres groupes de prestations en chirurgie viscérale avec les abréviations VIS1.1 à VIS1.5.
Diverses prestations médicales ne peuvent être définies et regroupées spécifiquement par rapport à un organe, car il s'agit de traitements transversaux ; la pédiatrie et l'anesthésie pédiatrique en sont des exemples typiques. C'est pour de telles prestations que des groupes de prestations transversaux ont été créés. Il n'y a pas ici de classement opérationnalisé obligatoire de codes de diagnostic ou de procédure, mais à la place l'âge des patients peut par exemple être utilisé pour le classement dans le groupe de prestations transversal correspondant.  
</t>
  </si>
  <si>
    <r>
      <t>Les hôpitaux disposant du paquet de base BP, qui traitent donc aussi des patients en urgence, gèrent un service d’urgences adéquat.</t>
    </r>
    <r>
      <rPr>
        <sz val="10"/>
        <color rgb="FF000000"/>
        <rFont val="Arial"/>
        <family val="2"/>
      </rPr>
      <t xml:space="preserve"> En fonction du degré d’urgence des traitements d'urgence par groupe de prestations, les exigences requises des services d’urgences sont classées en trois niveaux (1 à 3). En ce qui concerne l’obstétrique, des exigences particulières pour les urgences sont de plus définies dans le niveau 4 :
</t>
    </r>
    <r>
      <rPr>
        <sz val="10"/>
        <color rgb="FF000000"/>
        <rFont val="Arial Black"/>
        <family val="2"/>
      </rPr>
      <t>Niveau 1</t>
    </r>
    <r>
      <rPr>
        <sz val="10"/>
        <color rgb="FF000000"/>
        <rFont val="Arial"/>
        <family val="2"/>
      </rPr>
      <t xml:space="preserve">
Lundi – vendredi, 8-17 h : d</t>
    </r>
    <r>
      <rPr>
        <sz val="10"/>
        <color theme="1"/>
        <rFont val="Arial"/>
        <family val="2"/>
      </rPr>
      <t>es médecins disposant d’une qualification en médecine interne générale et en chirurgie sont à la disposition des urgences (intervention multifonctionnelle au sein de l’hôpital).</t>
    </r>
    <r>
      <rPr>
        <sz val="10"/>
        <color rgb="FF000000"/>
        <rFont val="Arial"/>
        <family val="2"/>
      </rPr>
      <t xml:space="preserve"> 
</t>
    </r>
    <r>
      <rPr>
        <sz val="10"/>
        <rFont val="Arial"/>
        <family val="2"/>
      </rPr>
      <t>Lundi – vendredi, 17-8 h, ainsi que les week-ends et les jours fériés 24 h / 24 : des médec</t>
    </r>
    <r>
      <rPr>
        <sz val="10"/>
        <color rgb="FF000000"/>
        <rFont val="Arial"/>
        <family val="2"/>
      </rPr>
      <t xml:space="preserve">ins assistants en médecine interne générale et en chirurgie sont à la disposition des urgences. En cas de nécessité médicale, il est possible de faire appel à un médecin spécialiste en médecine interne générale ou en chirurgie dans un délai de 30 minutes et à un spécialiste en anesthésiologie dans un délai de 15 minutes.
</t>
    </r>
    <r>
      <rPr>
        <sz val="10"/>
        <color rgb="FF000000"/>
        <rFont val="Arial Black"/>
        <family val="2"/>
      </rPr>
      <t>Niveau 2 :</t>
    </r>
    <r>
      <rPr>
        <sz val="10"/>
        <color rgb="FF000000"/>
        <rFont val="Arial"/>
        <family val="2"/>
      </rPr>
      <t xml:space="preserve">
Lundi – vendredi, 8-17 h : des médecins disposant d’une qualification en médecine interne générale et en chirurgie sont prioritairement à la disposition des urgences. En cas de nécessité médicale, ils se trouvent aux urgences dans un délai de 5 minutes.  Leur activité en salle d’opération n’est autorisée que pour les opérations en urgence.   
Lundi – vendredi, 17-8 h, ainsi que les week-ends et les jours fériés 24 h / 24 : mêmes exigences que pour le niveau 1.
</t>
    </r>
    <r>
      <rPr>
        <sz val="10"/>
        <color rgb="FF000000"/>
        <rFont val="Arial Black"/>
        <family val="2"/>
      </rPr>
      <t>Niveau 3 :</t>
    </r>
    <r>
      <rPr>
        <sz val="10"/>
        <color rgb="FF000000"/>
        <rFont val="Arial"/>
        <family val="2"/>
      </rPr>
      <t xml:space="preserve">
Lundi – vendredi, 8-23 h : mêmes exigences que pour le niveau 2.
Lundi – vendredi, 23-8 h, ainsi que les week-ends et les jours fériés 24 h / 24 : des médecins assistants en médecine interne générale et en chirurgie sont prioritairement à la disposition des urgences. En cas de nécessité médicale, ils sont présents aux urgences dans un délai de 5 minutes. Parmi ces médecins, au moins un médecin en médecine interne générale se trouvent dans la deuxième moitié de sa formation de spécialiste. De plus, en cas de nécessité médicale, un médecin disposant d'une qualification en chirurgie est disponible pour les urgences dans un délai de 15 minutes (intervention en salle d'opération autorisée uniquement pour les opérations en urgence), et un médecin avec qualification en médecine interne générale dans un délai de 30 minutes. En cas de nécessité médicale, on peut faire appel à un spécialiste en anesthésiologie (dans l’établissement) ou en médecine intensive (dans l’établissement). Par dérogation, un spécialiste en chirurgie pédiatrique est disponible dans l'hôpital pédiatrique en 45 minutes du lundi au dimanche, de 23 h à 8 h.
</t>
    </r>
    <r>
      <rPr>
        <sz val="10"/>
        <color rgb="FF000000"/>
        <rFont val="Arial Black"/>
        <family val="2"/>
      </rPr>
      <t>Niveau 4 (obstétrique) :</t>
    </r>
    <r>
      <rPr>
        <sz val="10"/>
        <color theme="1"/>
        <rFont val="Arial"/>
        <family val="2"/>
      </rPr>
      <t xml:space="preserve">
Lundi – dimanche, 0-24 h : un médecin avec qualification en gynécologie et obstétrique se tient à la disposition du service d’obstétrique dans un délai de 10 minutes sur place.  Les césariennes en urgence doivent être réalisées en moins de 15 min ; c’est le délai entre la décision de césarienne et la naissance (dit DDN) qui est déterminant. En cas de nécessité médicale, on peut faire appel à un spécialiste en anesthésiologie (dans l’établissement) ou à une sage-femme (sur place).</t>
    </r>
  </si>
  <si>
    <t>Si, d'un point de vue médical, le traitement d'un patient dans un groupe de prestations est étroitement lié au traitement dans un autre groupe de prestations, mais que la disponibilité temporelle joue un rôle moins important, le mandat de prestations de l'hôpital ne doit pas nécessairement inclure l'autre groupe de prestations. Cependant, une coopération avec un autre fournisseur de prestations proposant des traitements de l’autre groupe de prestations est nécessaire. 
Exemple : si un hôpital possède un mandat de prestations pour la chirurgie de la thyroïde et des parathyroïdes, il doit également proposer les prestations d'endocrinologie et de médecine nucléaire, soit lui-même, soit en coopération avec un autre fournisseur de prestations proposant ces prestations. Pour HNO2, il existe en effet un lien en interne ou en coopération avec END1 et NUK1. 
L’accord de coopération entre les partenaires réglemente les points suivants :
- Description des procédures thérapeutiques importantes y compris les interfaces
- Interlocuteurs des deux côtés 
- Etendue des prestations de coopération et rémunération
- Disponiblité 
- Garantie du flux d’information (documentation médicale).</t>
  </si>
  <si>
    <t>Remplissez-vous l'exigences
(OUI/NON/dès 2027) ?</t>
  </si>
  <si>
    <t>Exigences structurelles requises d’une maison de naissance</t>
  </si>
  <si>
    <t>Critères d'exclusion pour un accouchement en maison de naissance</t>
  </si>
  <si>
    <r>
      <rPr>
        <u/>
        <sz val="10"/>
        <rFont val="Arial"/>
        <family val="2"/>
      </rPr>
      <t>Comptent parmi les critères d'inclusion exigeant un examen préalable par la sage-femme ou (si nécessaire) par le médecin spécialiste ou le gynécologue :</t>
    </r>
    <r>
      <rPr>
        <sz val="10"/>
        <rFont val="Arial"/>
        <family val="2"/>
      </rPr>
      <t xml:space="preserve">
</t>
    </r>
    <r>
      <rPr>
        <b/>
        <sz val="10"/>
        <rFont val="Arial"/>
        <family val="2"/>
      </rPr>
      <t>a. Dépassement du terme (à partir d’un AG 42 0/7 SA)
b. Problèmes pelviens (p. ex. status après fracture du bassin, lésions du plancher pelvien, ceinture pelvienne incomplète)
c. Maladies du sang et des organes hématopoïétiques
d. Maladies inflammatoires chroniques de la région gastro-intestinale (p. ex. maladies de Crohn, rectocolite hémorragique)
e. Maladies auto-immunes ou maladies génétiques
f. Malformations cardiaques congénitales, maladies cardiaques, status après chirurgie cardiaque
g. Maladies neurologiques
h. Diabète contrôlé par l’alimentation ou diabète gestationnel
i. Hydramnios (possible si les risques foetaux ont été exclus par une évaluation médicale avec échographie)</t>
    </r>
    <r>
      <rPr>
        <sz val="10"/>
        <rFont val="Arial"/>
        <family val="2"/>
      </rPr>
      <t xml:space="preserve">
En l’absence d’une évaluation par un médecin spécialiste ou si la sage-femme ne veut pas assumer la responsabilité en raison de l'évaluation médicale, elle peut refuser d'assumer la responsabilité médicale pour une femme. L'examen est consigné par écrit par la sage-femme.</t>
    </r>
  </si>
  <si>
    <r>
      <rPr>
        <u/>
        <sz val="10"/>
        <rFont val="Arial"/>
        <family val="2"/>
      </rPr>
      <t>Critères d’exclusion :</t>
    </r>
    <r>
      <rPr>
        <sz val="10"/>
        <rFont val="Arial"/>
        <family val="2"/>
      </rPr>
      <t xml:space="preserve">
</t>
    </r>
    <r>
      <rPr>
        <b/>
        <sz val="10"/>
        <rFont val="Arial"/>
        <family val="2"/>
      </rPr>
      <t>a. Naissance probable avant AG 36 0/7 SA</t>
    </r>
    <r>
      <rPr>
        <sz val="10"/>
        <rFont val="Arial"/>
        <family val="2"/>
      </rPr>
      <t xml:space="preserve">
</t>
    </r>
    <r>
      <rPr>
        <b/>
        <sz val="10"/>
        <rFont val="Arial"/>
        <family val="2"/>
      </rPr>
      <t>b. Anomalies de la présentatio</t>
    </r>
    <r>
      <rPr>
        <sz val="10"/>
        <rFont val="Arial"/>
        <family val="2"/>
      </rPr>
      <t xml:space="preserve">n (p. ex. présentation par le siège si elle est prévisible)
</t>
    </r>
    <r>
      <rPr>
        <b/>
        <sz val="10"/>
        <rFont val="Arial"/>
        <family val="2"/>
      </rPr>
      <t>c. Status après opérations transmurales sur l'utérus</t>
    </r>
    <r>
      <rPr>
        <sz val="10"/>
        <rFont val="Arial"/>
        <family val="2"/>
      </rPr>
      <t xml:space="preserve"> (énucléation de myomes, césarienne)
</t>
    </r>
    <r>
      <rPr>
        <b/>
        <sz val="10"/>
        <rFont val="Arial"/>
        <family val="2"/>
      </rPr>
      <t>d. Placenta prævia, avant tout placenta increta/percreta</t>
    </r>
    <r>
      <rPr>
        <sz val="10"/>
        <rFont val="Arial"/>
        <family val="2"/>
      </rPr>
      <t xml:space="preserve"> (dans la mesure où décelable avant l’accouchement)
</t>
    </r>
    <r>
      <rPr>
        <b/>
        <sz val="10"/>
        <rFont val="Arial"/>
        <family val="2"/>
      </rPr>
      <t>e. Comorbidités graves</t>
    </r>
    <r>
      <rPr>
        <sz val="10"/>
        <rFont val="Arial"/>
        <family val="2"/>
      </rPr>
      <t xml:space="preserve"> (p. ex. état après transplantation)
</t>
    </r>
    <r>
      <rPr>
        <b/>
        <sz val="10"/>
        <rFont val="Arial"/>
        <family val="2"/>
      </rPr>
      <t>f. Abus d'alcool, opiacés, cocaïne</t>
    </r>
    <r>
      <rPr>
        <sz val="10"/>
        <rFont val="Arial"/>
        <family val="2"/>
      </rPr>
      <t xml:space="preserve">
</t>
    </r>
    <r>
      <rPr>
        <b/>
        <sz val="10"/>
        <rFont val="Arial"/>
        <family val="2"/>
      </rPr>
      <t>g. Révisions utérines étendues</t>
    </r>
    <r>
      <rPr>
        <sz val="10"/>
        <rFont val="Arial"/>
        <family val="2"/>
      </rPr>
      <t xml:space="preserve"> (possibles si un obstacle à l'accouchement a été exclu par une évaluation médicale avec échographie)
</t>
    </r>
    <r>
      <rPr>
        <b/>
        <sz val="10"/>
        <rFont val="Arial"/>
        <family val="2"/>
      </rPr>
      <t>h. Naissances multiples</t>
    </r>
    <r>
      <rPr>
        <sz val="10"/>
        <rFont val="Arial"/>
        <family val="2"/>
      </rPr>
      <t xml:space="preserve">
Exemples de raisons pour un transfert à l’hôpital :
− Emission de méconium en présence de critères complémentaires négatifs comme un déroulement compliqué de l’accouchement, un RCF pathologique, etc.
− Rupture des membranes depuis plus de 48 heures sans progression de l'accouche-ment
− Progression anormale du travail (selon la définition de l’OMS)
− Souhait de la femme
− Début de pré-éclampsie ou présence d’une pré-éclampsie à l’admission</t>
    </r>
  </si>
  <si>
    <r>
      <rPr>
        <u/>
        <sz val="10"/>
        <rFont val="Arial"/>
        <family val="2"/>
      </rPr>
      <t>En matière de structures, les exigences suivantes s'appliquent :</t>
    </r>
    <r>
      <rPr>
        <sz val="10"/>
        <rFont val="Arial"/>
        <family val="2"/>
      </rPr>
      <t xml:space="preserve">
</t>
    </r>
    <r>
      <rPr>
        <b/>
        <sz val="10"/>
        <rFont val="Arial"/>
        <family val="2"/>
      </rPr>
      <t>a. Les sages-femmes en service garantissent la prise en charge des femmes 365 jours par an et 24h / 24.</t>
    </r>
    <r>
      <rPr>
        <sz val="10"/>
        <rFont val="Arial"/>
        <family val="2"/>
      </rPr>
      <t xml:space="preserve"> La présence de sages-femmes (au moins 6 EPT) avec autorisation de pratiquer à titre indépendant est garantie.
</t>
    </r>
    <r>
      <rPr>
        <b/>
        <sz val="10"/>
        <rFont val="Arial"/>
        <family val="2"/>
      </rPr>
      <t>b. Disponibilité :</t>
    </r>
    <r>
      <rPr>
        <sz val="10"/>
        <rFont val="Arial"/>
        <family val="2"/>
      </rPr>
      <t xml:space="preserve">
− Une sage-femme est toujours atteignable pour les femmes dès l’AG de 36 0/7 se-maines d’aménorrhée jusqu'à la fin du post-partum.
− Une sage-femme doit à tout moment pouvoir se trouver dans la maison de naissance en 30 minutes (des services de piquet sont possibles)
− Si une femme se trouve dans la maison de naissance, une professionnelle (sage-femme, infirmière) y est également toujours présente
− Lors de chaque accouchement, deux personnes sont présentes vers la fin de la phase d'expulsion : ou bien une sage-femme et une autre professionnelle, ou bien deux sages-femmes.
</t>
    </r>
    <r>
      <rPr>
        <b/>
        <sz val="10"/>
        <rFont val="Arial"/>
        <family val="2"/>
      </rPr>
      <t>c. Accord de coopération avec clinique de naissance et clinique de néonatologie :</t>
    </r>
    <r>
      <rPr>
        <sz val="10"/>
        <rFont val="Arial"/>
        <family val="2"/>
      </rPr>
      <t xml:space="preserve">
− Réglementation de la coopération en situation d'urgence (concept en cas d'urgence)
− Réglementation en vue de garantir la prise en charge médicale spécialisée sur place (dans la maison de naissance) ou en garantissant un transport d'urgence immédiat.
− Utilisation du même système d’information des cliniques (SIC) que l’hôpital parte-naire ou concept de garantie du flux d’informations avec l’hôpital partenaire (diagnostics, médication, traitements, démarche diagnostique).
</t>
    </r>
    <r>
      <rPr>
        <b/>
        <sz val="10"/>
        <rFont val="Arial"/>
        <family val="2"/>
      </rPr>
      <t>d. Cours de formation continue pour la réanimation du nouveau-né (au moins tous les deux ans)</t>
    </r>
    <r>
      <rPr>
        <sz val="10"/>
        <rFont val="Arial"/>
        <family val="2"/>
      </rPr>
      <t xml:space="preserve">
</t>
    </r>
    <r>
      <rPr>
        <b/>
        <sz val="10"/>
        <rFont val="Arial"/>
        <family val="2"/>
      </rPr>
      <t>e. Les directives de traitement (y compris situations d’urgence) sont consignées par écrit et régulièrement mises à jour et contrôlées.</t>
    </r>
    <r>
      <rPr>
        <sz val="10"/>
        <rFont val="Arial"/>
        <family val="2"/>
      </rPr>
      <t xml:space="preserve"> Ces directives doivent être accessibles à tous. Les interfaces doivent être clairement définies, en particulier le passage d’une naissance dirigée par une sage-femme à une naissance sous responsabilité médicale.
</t>
    </r>
    <r>
      <rPr>
        <b/>
        <sz val="10"/>
        <rFont val="Arial"/>
        <family val="2"/>
      </rPr>
      <t>f. Manuel à jour sur l'assurance qualité</t>
    </r>
    <r>
      <rPr>
        <sz val="10"/>
        <rFont val="Arial"/>
        <family val="2"/>
      </rPr>
      <t xml:space="preserve">
</t>
    </r>
    <r>
      <rPr>
        <b/>
        <sz val="10"/>
        <rFont val="Arial"/>
        <family val="2"/>
      </rPr>
      <t>g. Une base de données sur les processus d'accouchement et sur un éventuel post-partum est tenue et régulièrement exploitée à des fins d’assurance qualité.</t>
    </r>
    <r>
      <rPr>
        <sz val="10"/>
        <rFont val="Arial"/>
        <family val="2"/>
      </rPr>
      <t xml:space="preserve">
</t>
    </r>
    <r>
      <rPr>
        <b/>
        <sz val="10"/>
        <rFont val="Arial"/>
        <family val="2"/>
      </rPr>
      <t>h. Les équipements techniques doivent permettre une utilisation obstétricale sûre tant dans les accouchements normaux que dans les accouchements plus difficiles, y compris les urgences et les transferts.</t>
    </r>
    <r>
      <rPr>
        <sz val="10"/>
        <rFont val="Arial"/>
        <family val="2"/>
      </rPr>
      <t xml:space="preserve">
</t>
    </r>
    <r>
      <rPr>
        <b/>
        <sz val="10"/>
        <rFont val="Arial"/>
        <family val="2"/>
      </rPr>
      <t>i. La maison de naissance dispose d’équipements et de matériel facilement accessibles, y compris des médicaments, qui sont nécessaires pour :</t>
    </r>
    <r>
      <rPr>
        <sz val="10"/>
        <rFont val="Arial"/>
        <family val="2"/>
      </rPr>
      <t xml:space="preserve">
− L’examen et le monitoring de la mère et du foetus
− La prise en charge pendant l’accouchement, y compris les déchirures du périnée et le traitement des atonies utérines
− L’examen, le traitement et, si nécessaire, la réanimation du nouveau-né
− La réalisation du screening et du monitoring continu du nouveau-né
− Oxygénation pour la mère ou pour le nouveau-né selon les besoins
− Abord intraveineux</t>
    </r>
  </si>
  <si>
    <t>Votre commentaire ici</t>
  </si>
  <si>
    <t>L’ADSF doit être intégré à l’infrastructure existante de l’hôpital en tant que « département pour l’ADSF » ou intégré à un service d'obstétrique existant. La sécurité doit être garantie de manière optimale et les critères EAE (économicité, adéquation, efficacité) être pris en considération.</t>
  </si>
  <si>
    <t>Exigences générales</t>
  </si>
  <si>
    <t>Exigences structurelles</t>
  </si>
  <si>
    <r>
      <rPr>
        <u/>
        <sz val="10"/>
        <rFont val="Arial"/>
        <family val="2"/>
      </rPr>
      <t>Les exigences suivantes s'appliquent en matière de structures :</t>
    </r>
    <r>
      <rPr>
        <sz val="10"/>
        <rFont val="Arial"/>
        <family val="2"/>
      </rPr>
      <t xml:space="preserve">
</t>
    </r>
    <r>
      <rPr>
        <b/>
        <sz val="10"/>
        <rFont val="Arial"/>
        <family val="2"/>
      </rPr>
      <t>a. Les sages-femmes en service garantissent la prise en charge des femmes 365 jours par an et 24 h / 24.</t>
    </r>
    <r>
      <rPr>
        <sz val="10"/>
        <rFont val="Arial"/>
        <family val="2"/>
      </rPr>
      <t xml:space="preserve"> Les ressources en personnel sont garanties par la présence de sages-femmes (au moins 6 EPT) avec autorisation de pratiquer à titre indépendant ou d’une équipe de sages-femmes hospitalières.
</t>
    </r>
    <r>
      <rPr>
        <b/>
        <sz val="10"/>
        <rFont val="Arial"/>
        <family val="2"/>
      </rPr>
      <t>b. Disponibilité :</t>
    </r>
    <r>
      <rPr>
        <sz val="10"/>
        <rFont val="Arial"/>
        <family val="2"/>
      </rPr>
      <t xml:space="preserve">
− Une sage-femme est toujours atteignable pour les femmes dès un AG 36 0/7 SA jusqu'à la fin du post-partum. Si l’ADSF est intégré à un service d’obstétrique existant, la prise en charge pendant le post-partum peut également être assurée par le personnel soignant.
− Si l’ADSF n’est pas intégré à un service d’obstétrique existant, une sage-femme doit à tout moment pouvoir être sur place en 30 minutes (des services de piquet sont possibles).
− Si une femme se trouve dans la maison de naissance ou dans le service d’obstétrique, une professionnelle (sage-femme, infirmière) y est toujours présente.
− Lors de chaque accouchement, deux personnes sont présentes vers la fin de la phase d'expulsion : ou bien une sage-femme et une autre professionnelle, ou bien deux sages-femmes.
</t>
    </r>
    <r>
      <rPr>
        <b/>
        <sz val="10"/>
        <rFont val="Arial"/>
        <family val="2"/>
      </rPr>
      <t>c. Accord de coopération avec une clinique de naissance et une clinique de néonatologie pour les ADSF dans une maison de naissance située dans (ou attenant à) un site hospitalier :</t>
    </r>
    <r>
      <rPr>
        <sz val="10"/>
        <rFont val="Arial"/>
        <family val="2"/>
      </rPr>
      <t xml:space="preserve">
− Réglementation de la coopération en situation d'urgence (concept en cas d'urgence)
− Réglementation en vue de garantir la prise en charge médicale spécialisée sur place ou en garantissant un transport d'urgence immédiat.
− Utilisation du même SIC que l’hôpital partenaire ou concept de garantie du flux d’informations avec l’hôpital partenaire (diagnostics, médication, traitements, démarche diagnostique).
</t>
    </r>
    <r>
      <rPr>
        <b/>
        <sz val="10"/>
        <rFont val="Arial"/>
        <family val="2"/>
      </rPr>
      <t>d. Cours de formation continue pour la réanimation du nouveau-né</t>
    </r>
    <r>
      <rPr>
        <sz val="10"/>
        <rFont val="Arial"/>
        <family val="2"/>
      </rPr>
      <t xml:space="preserve"> (au moins tous les deux ans)
</t>
    </r>
    <r>
      <rPr>
        <b/>
        <sz val="10"/>
        <rFont val="Arial"/>
        <family val="2"/>
      </rPr>
      <t>e. Les directives de traitement (y compris situations d’urgence) sont consignées par écrit et régulièrement réexaminées et mises à jour.</t>
    </r>
    <r>
      <rPr>
        <sz val="10"/>
        <rFont val="Arial"/>
        <family val="2"/>
      </rPr>
      <t xml:space="preserve"> Ces directives doivent être accessibles à tous. Les directives de traitement sont établies par des sages-femmes et des médecins. Les interfaces doivent être clairement définies, en particulier le passage d’une naissance dirigée par une sage-femme à une naissance sous responsabilité médicale.
</t>
    </r>
    <r>
      <rPr>
        <b/>
        <sz val="10"/>
        <rFont val="Arial"/>
        <family val="2"/>
      </rPr>
      <t>f. Manuel à jour sur l'assurance qualité</t>
    </r>
    <r>
      <rPr>
        <sz val="10"/>
        <rFont val="Arial"/>
        <family val="2"/>
      </rPr>
      <t xml:space="preserve">
</t>
    </r>
    <r>
      <rPr>
        <b/>
        <sz val="10"/>
        <rFont val="Arial"/>
        <family val="2"/>
      </rPr>
      <t>g. Un CIRS est disponible ; il est utilisé et régulièrement exploité par l’équipe.</t>
    </r>
    <r>
      <rPr>
        <sz val="10"/>
        <rFont val="Arial"/>
        <family val="2"/>
      </rPr>
      <t xml:space="preserve">
</t>
    </r>
    <r>
      <rPr>
        <b/>
        <sz val="10"/>
        <rFont val="Arial"/>
        <family val="2"/>
      </rPr>
      <t xml:space="preserve">h. Tenue et exploitation régulière à des fins d’assurance qualité d’une base de données sur les processus d'accouchement et sur un éventuel post-partum.
</t>
    </r>
    <r>
      <rPr>
        <sz val="10"/>
        <rFont val="Arial"/>
        <family val="2"/>
      </rPr>
      <t xml:space="preserve">
</t>
    </r>
    <r>
      <rPr>
        <b/>
        <sz val="10"/>
        <rFont val="Arial"/>
        <family val="2"/>
      </rPr>
      <t>i. Les équipements techniques doivent permettre une utilisation obstétricale sûre tant dans les accouchements normaux que dans les accouchements plus difficiles, y compris les urgences et les transferts.</t>
    </r>
    <r>
      <rPr>
        <sz val="10"/>
        <rFont val="Arial"/>
        <family val="2"/>
      </rPr>
      <t xml:space="preserve">
</t>
    </r>
    <r>
      <rPr>
        <b/>
        <sz val="10"/>
        <rFont val="Arial"/>
        <family val="2"/>
      </rPr>
      <t>j. La maison de naissance dispose d’appareils et d’équipements facilement accessibles, y compris des médicaments, qui sont nécessaires pour :</t>
    </r>
    <r>
      <rPr>
        <sz val="10"/>
        <rFont val="Arial"/>
        <family val="2"/>
      </rPr>
      <t xml:space="preserve">
− Examen et monitoring de la mère et du foetus
− La prise en charge pendant l’accouchement, y compris les déchirures du périnée et le traitement des atonies utérines
− L’examen, le traitement et, si nécessaire, la réanimation du nouveau-né
− La réalisation du screening et du monitoring permament du nouveau-né
− Oxygénation pour la mère ou pour le nouveau-né selon les besoins
− Accès intraveineux</t>
    </r>
  </si>
  <si>
    <t>Crtières d’inclusion pour l’ADSF</t>
  </si>
  <si>
    <t>Critères d’inclusion après examen préalable (critères d’inclusion relatifs)</t>
  </si>
  <si>
    <t>Crtières d’exclusion pour un ADSF</t>
  </si>
  <si>
    <r>
      <rPr>
        <u/>
        <sz val="10"/>
        <rFont val="Arial"/>
        <family val="2"/>
      </rPr>
      <t>Critères d’exclusion :</t>
    </r>
    <r>
      <rPr>
        <sz val="10"/>
        <rFont val="Arial"/>
        <family val="2"/>
      </rPr>
      <t xml:space="preserve">
</t>
    </r>
    <r>
      <rPr>
        <b/>
        <sz val="10"/>
        <rFont val="Arial"/>
        <family val="2"/>
      </rPr>
      <t>a. Naissance probable avant AG</t>
    </r>
    <r>
      <rPr>
        <sz val="10"/>
        <rFont val="Arial"/>
        <family val="2"/>
      </rPr>
      <t xml:space="preserve"> &lt;36 0/7 SA
</t>
    </r>
    <r>
      <rPr>
        <b/>
        <sz val="10"/>
        <rFont val="Arial"/>
        <family val="2"/>
      </rPr>
      <t xml:space="preserve">b. Anomalies de la présentation </t>
    </r>
    <r>
      <rPr>
        <sz val="10"/>
        <rFont val="Arial"/>
        <family val="2"/>
      </rPr>
      <t xml:space="preserve">(p. ex. présentation par le siège si elle est prévisible)
</t>
    </r>
    <r>
      <rPr>
        <b/>
        <sz val="10"/>
        <rFont val="Arial"/>
        <family val="2"/>
      </rPr>
      <t>c. Placenta prævia, avant tout placenta increta/percreta</t>
    </r>
    <r>
      <rPr>
        <sz val="10"/>
        <rFont val="Arial"/>
        <family val="2"/>
      </rPr>
      <t xml:space="preserve"> (dans la mesure où décelable avant l’accouchement)
</t>
    </r>
    <r>
      <rPr>
        <b/>
        <sz val="10"/>
        <rFont val="Arial"/>
        <family val="2"/>
      </rPr>
      <t>d. Comorbidités graves</t>
    </r>
    <r>
      <rPr>
        <sz val="10"/>
        <rFont val="Arial"/>
        <family val="2"/>
      </rPr>
      <t xml:space="preserve"> (p. ex. état après transplantation)
</t>
    </r>
    <r>
      <rPr>
        <b/>
        <sz val="10"/>
        <rFont val="Arial"/>
        <family val="2"/>
      </rPr>
      <t>f. Abus d'alcool, opiacés, cocaïne</t>
    </r>
    <r>
      <rPr>
        <sz val="10"/>
        <rFont val="Arial"/>
        <family val="2"/>
      </rPr>
      <t xml:space="preserve">
</t>
    </r>
    <r>
      <rPr>
        <b/>
        <sz val="10"/>
        <rFont val="Arial"/>
        <family val="2"/>
      </rPr>
      <t>g. Naissances multiples</t>
    </r>
    <r>
      <rPr>
        <sz val="10"/>
        <rFont val="Arial"/>
        <family val="2"/>
      </rPr>
      <t xml:space="preserve">
Exemples de raisons pour un transfert à l’hôpital ou raisons pour le passage à un accouchement dirigé par un médecin :
− Emission de méconium en présence de critères complémentaires négatifs comme un déroulement compliqué de l’accouchement, un RCF pathologique, etc.
− Rupture des membranes depuis plus de 48 heures sans progression de l'accouchement
− Progression anormale du travail (selon la définition de l’OMS)
− Souhait de la femme
− Début de pré-éclampsie ou présence d’une pré-éclampsie à l’admission</t>
    </r>
  </si>
  <si>
    <r>
      <rPr>
        <u/>
        <sz val="10"/>
        <rFont val="Arial"/>
        <family val="2"/>
      </rPr>
      <t>Comptent parmi les critères d'inclusion exigeant un examen préalable par la sage-femme ou (si nécessaire) par le médecin spécialiste ou le gynécologue :</t>
    </r>
    <r>
      <rPr>
        <sz val="10"/>
        <rFont val="Arial"/>
        <family val="2"/>
      </rPr>
      <t xml:space="preserve">
</t>
    </r>
    <r>
      <rPr>
        <b/>
        <sz val="10"/>
        <rFont val="Arial"/>
        <family val="2"/>
      </rPr>
      <t xml:space="preserve">a. Dépassement du terme (à partir d’un AG 42 0/7 SA)
</t>
    </r>
    <r>
      <rPr>
        <sz val="10"/>
        <rFont val="Arial"/>
        <family val="2"/>
      </rPr>
      <t xml:space="preserve">
</t>
    </r>
    <r>
      <rPr>
        <b/>
        <sz val="10"/>
        <rFont val="Arial"/>
        <family val="2"/>
      </rPr>
      <t>b. Problèmes pelviens</t>
    </r>
    <r>
      <rPr>
        <sz val="10"/>
        <rFont val="Arial"/>
        <family val="2"/>
      </rPr>
      <t xml:space="preserve"> (p. ex. status après fracture du bassin, lésions du plancher pelvien, ceinture pelvienne incomplète)
</t>
    </r>
    <r>
      <rPr>
        <b/>
        <sz val="10"/>
        <rFont val="Arial"/>
        <family val="2"/>
      </rPr>
      <t>c. Maladies du sang et des organes hématopoïétiques</t>
    </r>
    <r>
      <rPr>
        <sz val="10"/>
        <rFont val="Arial"/>
        <family val="2"/>
      </rPr>
      <t xml:space="preserve"> (y compris troubles de la coagulation)
</t>
    </r>
    <r>
      <rPr>
        <b/>
        <sz val="10"/>
        <rFont val="Arial"/>
        <family val="2"/>
      </rPr>
      <t xml:space="preserve">d. Maladies inflammatoires chroniques de la région gastri-intestinale </t>
    </r>
    <r>
      <rPr>
        <sz val="10"/>
        <rFont val="Arial"/>
        <family val="2"/>
      </rPr>
      <t xml:space="preserve">(p. ex. maladies de Crohn, rectocolite hémorragique)
</t>
    </r>
    <r>
      <rPr>
        <b/>
        <sz val="10"/>
        <rFont val="Arial"/>
        <family val="2"/>
      </rPr>
      <t>e. Maladies auto-immunes ou maladies génétiques</t>
    </r>
    <r>
      <rPr>
        <sz val="10"/>
        <rFont val="Arial"/>
        <family val="2"/>
      </rPr>
      <t xml:space="preserve">
</t>
    </r>
    <r>
      <rPr>
        <b/>
        <sz val="10"/>
        <rFont val="Arial"/>
        <family val="2"/>
      </rPr>
      <t xml:space="preserve">f. Malformations cardiaques congénitales, maladies cardiaques, status après chirurgie cardiaque
</t>
    </r>
    <r>
      <rPr>
        <sz val="10"/>
        <rFont val="Arial"/>
        <family val="2"/>
      </rPr>
      <t xml:space="preserve">
</t>
    </r>
    <r>
      <rPr>
        <b/>
        <sz val="10"/>
        <rFont val="Arial"/>
        <family val="2"/>
      </rPr>
      <t>g. Maladies neurologiques</t>
    </r>
    <r>
      <rPr>
        <sz val="10"/>
        <rFont val="Arial"/>
        <family val="2"/>
      </rPr>
      <t xml:space="preserve">
</t>
    </r>
    <r>
      <rPr>
        <b/>
        <sz val="10"/>
        <rFont val="Arial"/>
        <family val="2"/>
      </rPr>
      <t>h. Diabète contrôlé par l’alimentation ou diabète gestationnel</t>
    </r>
    <r>
      <rPr>
        <sz val="10"/>
        <rFont val="Arial"/>
        <family val="2"/>
      </rPr>
      <t xml:space="preserve">
</t>
    </r>
    <r>
      <rPr>
        <b/>
        <sz val="10"/>
        <rFont val="Arial"/>
        <family val="2"/>
      </rPr>
      <t>i. Status après opérations transmurales sur l'utérus (énucléation de myomes, césarienne)</t>
    </r>
    <r>
      <rPr>
        <sz val="10"/>
        <rFont val="Arial"/>
        <family val="2"/>
      </rPr>
      <t xml:space="preserve">
</t>
    </r>
    <r>
      <rPr>
        <b/>
        <sz val="10"/>
        <rFont val="Arial"/>
        <family val="2"/>
      </rPr>
      <t>j. Status après révision utérine</t>
    </r>
    <r>
      <rPr>
        <sz val="10"/>
        <rFont val="Arial"/>
        <family val="2"/>
      </rPr>
      <t xml:space="preserve">
</t>
    </r>
    <r>
      <rPr>
        <b/>
        <sz val="10"/>
        <rFont val="Arial"/>
        <family val="2"/>
      </rPr>
      <t>k. Hydramnios (possible si les risques foetaux ont été exclus par une évaluation médicale avec échographie)</t>
    </r>
    <r>
      <rPr>
        <sz val="10"/>
        <rFont val="Arial"/>
        <family val="2"/>
      </rPr>
      <t xml:space="preserve">
En l’absence d’évaluation par un médecin spécialiste ou si la sage-femme ne veut pas assumer la responsabilité compte tenu de l'évaluation médicale, elle peut refuser d'assumer la responsabilité médicale pour une femme. L'examen doit être documenté par écrit par la sage-femme.</t>
    </r>
  </si>
  <si>
    <t>Critères d'inclusion pour un accouchement en maison de naissance</t>
  </si>
  <si>
    <t>3.7.1 Autres exigences supplémentaires : GEBH Maisons de naissance et NEOG Soins de base aux nouveau-nés (à partir d’un AG 36 0/7 SA)</t>
  </si>
  <si>
    <t>3.7.3 Autres exigences supplémentaires : KINM Pédiatrie et KINC Chirurgie pédiatrique</t>
  </si>
  <si>
    <t>Exigences requises des cliniques pédiatriques</t>
  </si>
  <si>
    <r>
      <rPr>
        <u/>
        <sz val="10"/>
        <rFont val="Arial"/>
        <family val="2"/>
      </rPr>
      <t xml:space="preserve">Exigences requises d’une clinique pédiatrique
</t>
    </r>
    <r>
      <rPr>
        <sz val="10"/>
        <rFont val="Arial"/>
        <family val="2"/>
      </rPr>
      <t xml:space="preserve">
</t>
    </r>
    <r>
      <rPr>
        <b/>
        <sz val="10"/>
        <rFont val="Arial"/>
        <family val="2"/>
      </rPr>
      <t>a. Service médical avec spécialistes en pédiatrie ou en chirurgie pédiatrique
b. Personnel soignant avec formation spécialisée en soins pédiatriques
c. Unités d'hospitalisation et infrastructure spécifiques et adaptées aux enfants
d. Possibilités d’hébergement des proches
e. Ecole à l’hôpital autorisée par la direction générale de l’enseignement pour les cours dispensés aux enfants et adolescents d’âge scolaire.</t>
    </r>
  </si>
  <si>
    <t>Les patients pédiatriques de moins de 16 ans (jusqu'à leur 16e anniversaire) hospitalisés doivent en principe être traités dans un service de pédiatrie.
Le service de pédiatrie est dirigé par un spécialiste FMH en médecine de l’enfant et de l’adolescent.</t>
  </si>
  <si>
    <r>
      <rPr>
        <b/>
        <sz val="10"/>
        <rFont val="Arial"/>
        <family val="2"/>
      </rPr>
      <t>Exigences générales concernant la pédiatrie et la chirurgie pédiatrique :</t>
    </r>
    <r>
      <rPr>
        <sz val="10"/>
        <rFont val="Arial"/>
        <family val="2"/>
      </rPr>
      <t xml:space="preserve">
Afin de pouvoir proposer des prestations de pédiatrie et de chirurgie pédiatrique, il est impératif de satisfaire aux exigences d’une clinique pédiatrique ainsi qu’aux exigences nécessaires spécifiques à un organe donné.</t>
    </r>
  </si>
  <si>
    <t>Exigences spéciales</t>
  </si>
  <si>
    <t>Le diagnostic et le traitement des patients gériatriques font en principe partie des soins de base de tous les hôpitaux de soins aigus. Seuls les patients chez qui un traitement complexe de gériatrie aiguë est indiqué doivent être pris en charge médicalement dans un centre de compétences en gériatrie aiguë.</t>
  </si>
  <si>
    <t>Exigences minimales requises</t>
  </si>
  <si>
    <t>Disponibilité des médecins spécialistes</t>
  </si>
  <si>
    <r>
      <rPr>
        <b/>
        <sz val="10"/>
        <rFont val="Arial"/>
        <family val="2"/>
      </rPr>
      <t>Le taux d’occupation d’un spécialiste de médecine interne générale avec formation approfondie en gériatrie doit être d’au moins cinq pour cent par lit de gériatrie aiguë.</t>
    </r>
    <r>
      <rPr>
        <sz val="10"/>
        <rFont val="Arial"/>
        <family val="2"/>
      </rPr>
      <t xml:space="preserve"> Afin de garantir une compétence gériatrique suffisante sur place, le médecin spécialiste doit être présent dans l'hôpital au moins trois jours ouvrables (du lundi au vendredi) par semaine, et chaque jour ouvrable dans les institutions de plus de 20 lits.</t>
    </r>
  </si>
  <si>
    <r>
      <rPr>
        <u/>
        <sz val="10"/>
        <rFont val="Arial"/>
        <family val="2"/>
      </rPr>
      <t xml:space="preserve">Un centre de compétences en gériatrie aiguë est soumis aux exigences minimales suivantes :
</t>
    </r>
    <r>
      <rPr>
        <sz val="10"/>
        <rFont val="Arial"/>
        <family val="2"/>
      </rPr>
      <t xml:space="preserve">
</t>
    </r>
    <r>
      <rPr>
        <b/>
        <sz val="10"/>
        <rFont val="Arial"/>
        <family val="2"/>
      </rPr>
      <t>a. Traitement par une équipe gériatrique sous la direction d’un médecin spécialiste</t>
    </r>
    <r>
      <rPr>
        <sz val="10"/>
        <rFont val="Arial"/>
        <family val="2"/>
      </rPr>
      <t xml:space="preserve"> (titre FMH de formation approfondie en gériatrie)
</t>
    </r>
    <r>
      <rPr>
        <b/>
        <sz val="10"/>
        <rFont val="Arial"/>
        <family val="2"/>
      </rPr>
      <t xml:space="preserve">b. Evaluation gériatrique standardisée au début du traitement dans au moins quatre do-maines (mobilité, capacité d'autonomie, cognition, émotion) et, avant la sortie, dans au moins deux domaines (autonomie, mobilité).
</t>
    </r>
    <r>
      <rPr>
        <sz val="10"/>
        <rFont val="Arial"/>
        <family val="2"/>
      </rPr>
      <t xml:space="preserve">
</t>
    </r>
    <r>
      <rPr>
        <b/>
        <sz val="10"/>
        <rFont val="Arial"/>
        <family val="2"/>
      </rPr>
      <t>c. Evaluation sociale de l’état actuel dans au moins cinq domaines</t>
    </r>
    <r>
      <rPr>
        <sz val="10"/>
        <rFont val="Arial"/>
        <family val="2"/>
      </rPr>
      <t xml:space="preserve"> (environnement social, habitat, activités domestiques/extradomestiques, besoin de soins/de moyens d'aide, décisions juridiques).
</t>
    </r>
    <r>
      <rPr>
        <b/>
        <sz val="10"/>
        <rFont val="Arial"/>
        <family val="2"/>
      </rPr>
      <t>d. Chaque semaine, discussion en équipe (avec la participation de tous les groupes pro-fessionnels) des résultats atteints au cours de la semaine écoulée (qui doivent être dû-ment consignés) et des autres objectifs du traitement.</t>
    </r>
    <r>
      <rPr>
        <sz val="10"/>
        <rFont val="Arial"/>
        <family val="2"/>
      </rPr>
      <t xml:space="preserve">
</t>
    </r>
    <r>
      <rPr>
        <b/>
        <sz val="10"/>
        <rFont val="Arial"/>
        <family val="2"/>
      </rPr>
      <t>e. Soins thérapeutiques mobilisateurs dispensés par un personnel soignant spécialement formé.</t>
    </r>
    <r>
      <rPr>
        <sz val="10"/>
        <rFont val="Arial"/>
        <family val="2"/>
      </rPr>
      <t xml:space="preserve">
</t>
    </r>
    <r>
      <rPr>
        <b/>
        <sz val="10"/>
        <rFont val="Arial"/>
        <family val="2"/>
      </rPr>
      <t>f. Emploi intégré dans l’équipe d'au moins deux des quatre domaines thérapeutiques suivants :</t>
    </r>
    <r>
      <rPr>
        <sz val="10"/>
        <rFont val="Arial"/>
        <family val="2"/>
      </rPr>
      <t xml:space="preserve"> physiothérapie/médecine physique, ergothérapie, logopédie/thérapie orofaciale, psychologie/neuropsychologie.
</t>
    </r>
    <r>
      <rPr>
        <b/>
        <sz val="10"/>
        <rFont val="Arial"/>
        <family val="2"/>
      </rPr>
      <t>g. Un diagnostic de pathologie médicale aiguë ou un traitement intervenant simultané-ment (continu ou intermittent) doit faire l'objet d'un codage séparé.</t>
    </r>
  </si>
  <si>
    <t>Les soins palliatifs de base font partie du paquet de base et sont donc obligatoires pour tous les hôpitaux disposant d’un service d’urgences. Les patientes et patients chez qui un traitement palliatif spécifique est indiqué sont pris en charge médicalement dans un centre de compétences en soins palliatifs.</t>
  </si>
  <si>
    <t>Exigences requises</t>
  </si>
  <si>
    <t>Stratégie BEJUNE</t>
  </si>
  <si>
    <r>
      <rPr>
        <u/>
        <sz val="10"/>
        <rFont val="Arial"/>
        <family val="2"/>
      </rPr>
      <t>Les centre de compétences en soins palliatifs doivent respecter la stratégie intercantonale BEJUNE en matière de soins palliatifs.</t>
    </r>
    <r>
      <rPr>
        <sz val="10"/>
        <rFont val="Arial"/>
        <family val="2"/>
      </rPr>
      <t xml:space="preserve">
Les orientations stratégique s’articulent autour des 5 piliers suivants :
</t>
    </r>
    <r>
      <rPr>
        <b/>
        <sz val="10"/>
        <rFont val="Arial"/>
        <family val="2"/>
      </rPr>
      <t xml:space="preserve">1. la sensibilisation, soit renforcer la compréhension des soins palliatifs.
2. l’offre de prestation, soit assurer une offre adéquate en matière de soins palliatifs.
3. la qualité, soit améliorer la qualité des prestations en matière de soins palliatifs.
4. la mise en réseau, soit intégrer les soins palliatifs dans les réseaux.
5. l’efficacité et la pérennité, soit garantir une prise en charge palliative efficace s’inscrivant dans la durée.
</t>
    </r>
    <r>
      <rPr>
        <sz val="10"/>
        <rFont val="Arial"/>
        <family val="2"/>
      </rPr>
      <t xml:space="preserve">
La stratégie BEJUNE est disponible à l'adresse : adsp-bejune.ch/site/la-strategie</t>
    </r>
  </si>
  <si>
    <r>
      <rPr>
        <b/>
        <sz val="10"/>
        <rFont val="Arial"/>
        <family val="2"/>
      </rPr>
      <t>Paquet de base (BP)</t>
    </r>
    <r>
      <rPr>
        <sz val="10"/>
        <rFont val="Arial"/>
        <family val="2"/>
      </rPr>
      <t xml:space="preserve">
Le BP comprend toutes les prestations relevant des soins de base dans tous les domaines de prestations. En règle générale, à l’hôpital, ces prestations sont fournies au quotidien par les spécialistes en médecine interne et en chirurgie, sans recourir à d’autres médecins spécialistes. </t>
    </r>
    <r>
      <rPr>
        <u/>
        <sz val="10"/>
        <rFont val="Arial"/>
        <family val="2"/>
      </rPr>
      <t>Le BP constitue la base pour tous les hôpitaux disposant d’un service d'urgences et est en outre un prérequis pour tous les groupes de prestations ayant une part importante de patients en urgence</t>
    </r>
    <r>
      <rPr>
        <sz val="10"/>
        <rFont val="Arial"/>
        <family val="2"/>
      </rPr>
      <t>. Comme ceux-ci arrivent souvent à l'hôpital avec des troubles d’origine indéterminée, il est important de gérer non seulement un service d'urgences adéquat, mais aussi de proposer une large gamme de soins de base. C’est la seule façon de garantir qu’un diagnostic différentiel étendu et, le cas échéant, un traitement initial immédiat puissent être mis en oeuvre chez les patients admis en urgence pour des troubles d’origine indéterminée. Les services de médecine interne et de chirurgie constituent une base importante ; les spécifications et les autres exigences figurent dans le tableau ci-dessous.</t>
    </r>
  </si>
  <si>
    <r>
      <rPr>
        <b/>
        <sz val="10"/>
        <rFont val="Arial"/>
        <family val="2"/>
      </rPr>
      <t>Paquet de base programmé (BPE)</t>
    </r>
    <r>
      <rPr>
        <sz val="10"/>
        <rFont val="Arial"/>
        <family val="2"/>
      </rPr>
      <t xml:space="preserve">
Le BPE fait partie du BP et comprend les prestations relevant des soins de base dans les « domaines de prestations programmées » pour lesquels l’hôpital dispose d'un mandat de prestations. Si un prestataire a par ex. un mandat pour les groupes de prestations urologiques, le BPE comprend toutes les « prestations de base » urologiques.</t>
    </r>
    <r>
      <rPr>
        <u/>
        <sz val="10"/>
        <rFont val="Arial"/>
        <family val="2"/>
      </rPr>
      <t xml:space="preserve"> Le BPE constitue la base pour tous les fournisseurs de prestations sans service d’urgences</t>
    </r>
    <r>
      <rPr>
        <sz val="10"/>
        <rFont val="Arial"/>
        <family val="2"/>
      </rPr>
      <t>. Les hôpitaux avec le BPE ne peuvent proposer que des groupes de prestations avec opérations essentiellement électives. Il s'agit des groupes de prestations dans les domaines de l’oto-rhino-laryngologie, de l’appareil locomoteur, de la gynécologie et de l’urologie. La présence d’un médecin (p. ex. spécialisé en médecine interne générale ou en anesthésiologie) disponible en permanence à l’hôpital constitue ici une base importante. Pour le BPE, les exigences ne s'appliquent que si les patients sont traités à l’hôpital. Les spécifications et les autres exigences figurent dans le tableau ci-après.</t>
    </r>
  </si>
  <si>
    <t>Médecins spécialistes et services à l'hôpital</t>
  </si>
  <si>
    <t>- Service de médecine dirigé par un spécialiste en médecine interne générale
- Prise en charge médicale 24 h / 24 dans l’établissement
- Service de chirurgie dirigé par un chirurgien
- Service d’anesthésie dirigé par un spécialiste en anesthésiologie
- Prise en charge médicale 24 h / 24 dans l’établissement</t>
  </si>
  <si>
    <t>- Prise en charge médicale 24 h / 24 dans l’établissement</t>
  </si>
  <si>
    <t>Urgence</t>
  </si>
  <si>
    <t>Unité de soins intensifs</t>
  </si>
  <si>
    <t>365 jours / an ; 24 h / 24</t>
  </si>
  <si>
    <t>De 7 h à 17 h</t>
  </si>
  <si>
    <t>Service de radiologie avec appareils de radiologie et scanner</t>
  </si>
  <si>
    <t>- 65 jours / an ; 24 h / 24.
- Scanner interprété dans un délai de 30 minutes par un médecin-assistant en radiologie (minimum 2 années d'expérience comme assistant en radiologie) ou, en cas de nécessité médicale, par un médecin spécialiste</t>
  </si>
  <si>
    <t>- Infectiologie
- Psychiatrie ou psychosomatique</t>
  </si>
  <si>
    <t>- Coopération avec un hôpital disposant du BP
- Infectiologie</t>
  </si>
  <si>
    <t>Soins palliatifs</t>
  </si>
  <si>
    <r>
      <rPr>
        <sz val="10"/>
        <rFont val="Arial"/>
        <family val="2"/>
      </rPr>
      <t>Soins de base</t>
    </r>
    <r>
      <rPr>
        <strike/>
        <sz val="10"/>
        <color rgb="FFFF00FF"/>
        <rFont val="Arial"/>
        <family val="2"/>
      </rPr>
      <t xml:space="preserve">
</t>
    </r>
  </si>
  <si>
    <t>3.1 Soins de base</t>
  </si>
  <si>
    <t>En cas de coopération :
partenaire de coopération ?</t>
  </si>
  <si>
    <t>Un tumor board est nécessaire pour les prestations fournies à des patients souffrant d’une tumeur maligne. Cela concerne également les groupes de prestations qui ne comprennent pas seulement le traitement de tumeurs. Un tumor board est en général composé de tous les spécialistes impliqués dans le traitement et se réunit à intervalles réguliers. Des participants peuvent y intervenir par visioconférence. Le tumor board peut en principe être organisé en coopération avec un autre hôpital. La décision du tumor board doit mentionner toutes les approches possibles, y compris les solutions non chirurgicales, et doit recommander le traitement le plus approprié pour le patient du point de vue médical. Les recommandations du tumor board sont consignées et doivent être expliquées aux patients par le médecin spécialiste ou par ses collaborateurs dûment formés et qualifiés au cours d'un entretien. Les recommandations du tumor board doivent en général être appliquées. Lorsqu’elles ne sont pas suivies, cela doit être justifié et documenté dans le système d'information hospitalier (SIH).</t>
  </si>
  <si>
    <t>GEBH / NEOG</t>
  </si>
  <si>
    <t>GEBS / NEOG</t>
  </si>
  <si>
    <t>3.7.4 Autres exigences supplémentaires : KINB Chirurgie pédiatrique de base</t>
  </si>
  <si>
    <t>Le bon fonctionnement des hôpitaux suppose que les soins de base (soins primaires) soient garantis à tout moment, 7 jours / 7 et 24h / 24. A cette fin, deux paquet de base constituent (à quelques exceptions près) la base de tous les autres groupes de prestations. Il s’agit du paquet de base (BP) et du paquet de base programmé (BPE).</t>
  </si>
  <si>
    <t>Nombre de spécialistes</t>
  </si>
  <si>
    <t>Remplissez-vous les exigences (OUI/NON/dès 2027)*</t>
  </si>
  <si>
    <t>a. Si nécessaire, un fonctionnement 24h / 24 et 7j / 7 doit être possible.
b. Pour le transfert immédiat de patients, l’hôpital conclut des conventions avec les hôpitaux environnants disposant d'une USI niveau 2 selon la liste hospitalière neuchâteloise.
c. L'hôpital ne traite que des patients ASA I-II ou des patients ASA III stables (pas de patients à risques).
d. La nécessité d'un contrôle et/ou d'un soutien ventilatoire fréquent après l'opération n'est pas prévisible avant celle-ci.</t>
  </si>
  <si>
    <t xml:space="preserve">Un mandat de prestations en anesthésie pédiatrique est nécessaire pour fournir des pres-tations d'anesthésiologie pédiatrique dans le canton de Zurich chez les enfants de moins de 12 ans.
Conformément aux notions développées dans le Projet Anesthésie Pédiatrique 2030 de la Société suisse d’anesthésie pédiatrique (SSAP) et de la SSAR, les exigences sont définies et remaniées en permanence.
</t>
  </si>
  <si>
    <t>Mandat de prestations en anesthésie pédiatrique / classement par catégories</t>
  </si>
  <si>
    <t>Mandat de prestations</t>
  </si>
  <si>
    <t>KA-A</t>
  </si>
  <si>
    <t>KA-B</t>
  </si>
  <si>
    <t>KA-C</t>
  </si>
  <si>
    <t>KA-D</t>
  </si>
  <si>
    <t>Catégorie d'anesthésie pédiatrique</t>
  </si>
  <si>
    <t>I</t>
  </si>
  <si>
    <t>II</t>
  </si>
  <si>
    <t>III</t>
  </si>
  <si>
    <t>IV</t>
  </si>
  <si>
    <t>Âge</t>
  </si>
  <si>
    <t>Dès la naissance</t>
  </si>
  <si>
    <t>À partir de 3 ans</t>
  </si>
  <si>
    <t>À partir de 6-12 ans</t>
  </si>
  <si>
    <t>ASA</t>
  </si>
  <si>
    <t>Tous</t>
  </si>
  <si>
    <t>Comorbidités</t>
  </si>
  <si>
    <t>Tous les enfants, y compris ceux avec des pathologies congénitales ou chroniques</t>
  </si>
  <si>
    <r>
      <t>Enfants sans pathologie congénitale et/ou chronique</t>
    </r>
    <r>
      <rPr>
        <vertAlign val="superscript"/>
        <sz val="10"/>
        <rFont val="Arial"/>
        <family val="2"/>
      </rPr>
      <t>2</t>
    </r>
  </si>
  <si>
    <t>Exigences pour un mandat de prestations en anesthésie pédiatrique</t>
  </si>
  <si>
    <t>Personnel</t>
  </si>
  <si>
    <t>Equipe d’anesthésie pédiatrique spécialisée</t>
  </si>
  <si>
    <t>Equipe d’anesthésie pédiatrique (nécessaire jusqu’à 6 ans)</t>
  </si>
  <si>
    <t>Médecin spécialiste</t>
  </si>
  <si>
    <t>Disponibilité</t>
  </si>
  <si>
    <t>Spécialiste en anesthésiologie dans l’établissement, équipe d’anesthésie pédiatrique spécialisée disponible</t>
  </si>
  <si>
    <t>Spécialiste en anesthésiologie dans l’établissement, équipe d’anesthésie pédiatrique disponible</t>
  </si>
  <si>
    <t>Spécialiste en anesthésiologie disponible dans un délai de 30 minutes dans l’établissement</t>
  </si>
  <si>
    <t>SOPs</t>
  </si>
  <si>
    <t>Surveillance post-anesthésie spécifique à l’enfant</t>
  </si>
  <si>
    <t>USI pédiatrique (certifiée par la SSMI) &amp; salle de ré-veil spécialisée pour l’en-fant</t>
  </si>
  <si>
    <t>Possibilité d’une surveil-lance des enfants 24h / 24 (p. ex. avec secteur pédiatrique et personnel pédiatrique spécialisé)</t>
  </si>
  <si>
    <t>Secteur pédiatrique et personnel pédiatrique spécialisé au sein d’une salle de réveil générale</t>
  </si>
  <si>
    <t>Service de pédiatrie</t>
  </si>
  <si>
    <t>Oui ou coopération étroite contractuellement réglementée</t>
  </si>
  <si>
    <t>Pas d’exigences spécifiques</t>
  </si>
  <si>
    <t>Légende :</t>
  </si>
  <si>
    <t>1 : une extension à « ASA III dans des conditions particulières » suppose impérativement que les points a à c soient respectés :
a. L’équipe dispose d'une expérience chirurgicale et anesthésiologique et pratique régulièrement l’opération d’une pathologie déterminée qui implique en soi ASA III
b. Il n’existe pas d'autres comorbidités importantes ni d'anomalies congénitales non corrigées et
c. Il existe une coopération étroite avec un grand hôpital pédiatrique.</t>
  </si>
  <si>
    <t>2 : Comorbidités : les enfants présentant des anomalies congénitales, une altération de l’état général, une diminution des capacités ou des maladies chroniques peuvent être traités dans les conditions suivantes :
a. Enfants en bonne santé et enfants avec des comorbidités chez lesquels celles-ci n’accroissent pas le risque périopératoire
b. Enfants avec des pathologies chroniques sans limitation de la capacité de subir une anesthésie, de l’état général, des fonctions des organes ou des capacités.
c. Enfants avec des anomalies congénitales entièrement corrigées, avec restauration in-tégrale des fonctions des organes, des capacités et de la capacité à subir une anesthé-sie.</t>
  </si>
  <si>
    <t>Catégories I, II, III et IV : présence d’un directeur médical pour l’anesthésie pédiatrique responsable de l’équipement, des médicaments, des SOP et des directives.
Catégorie I : présence d’une équipe d’anesthésie pédiatrique spécialisée avec une formation correspondante et une expérience continue suffisante en anesthésie pédiatrique spécialisée.
Catégorie II et III : présence d’une équipe d’anesthésie pédiatrique spécialisée avec la qualification suivante :
a. Spécialiste avec expérience en anesthésie pédiatrique et pratique clinique régulière en anesthésie pédiatrique dans la tranche d’âge correspondante et
b. Personnel soignant spécialisé en anesthésie avec expérience de l’anesthésie pédia-trique et pratique clinique régulière en anesthésie pédiatrique.
Catégorie IV : médecin spécialiste en anesthésiologie/expert en soins d'anesthésie dipl. EPD
S’il existe une raison médicale impérative de traiter un enfant relevant de la catégorie I dans un hôpital proposant des anesthésies pédiatriques de catégorie II, cela ne peut avoir lieu que si ce dernier a établi une coopération étroite avec un hôpital pratiquant des anesthésies pédiatriques de catégorie I.</t>
  </si>
  <si>
    <t>3.7.2 Autres exigences supplémentaires : GEBS Accouchement dirigé par des sages-femmes à l’hôpital ou en milieu hospitalier et NEOG Soins de base aux nouveau-nés (à partir d’un AG 36 0/7 SA)</t>
  </si>
  <si>
    <t>Les patients pédiatriques de moins de 16 ans (jusqu'à leur 16e anniversaire) hospitalisés en chirurgie doivent en principe être traités dans un service de pédiatrie.
Le service de chirurgie pédiatrique est dirigé par un spécialiste FMH en chirurgie pédiatrique.
Chez les enfants de moins de 6 ans (jusqu'à leur 6e anniversaire), la disponibilité d’une anesthésie pédiatrique doit être garantie. Les interventions chirurgicales complexes peuvent être réalisées par la clinique pédiatrique en collaboration avec un hôpital pour adultes, à condition qu’à la fois le prérequis anesthésiologique de base soit rempli et qu’une prise en charge adaptée à l’enfant soit garantie.</t>
  </si>
  <si>
    <t>Remplissez-vous les exigences (OUI/NON/dès 2027)* ?</t>
  </si>
  <si>
    <t>*OUI : l'exigence est actuellement remplie et le sera en 2027 et suivants
NON : l'exigence n'est actuellement pas remplie et ne le sera en 2027 et suivants
Dès 2027 : l'exigence n'est actuellement pas remplie mais le sera dès 2027 et suivants</t>
  </si>
  <si>
    <r>
      <t xml:space="preserve">*OUI : l'exigence est actuellement remplie et le sera en 2027 et suivants
NON : l'exigence n'est actuellement pas remplie et ne le sera en 2027 et suivants
Dès 2027 : l'exigence n'est actuellement pas remplie </t>
    </r>
    <r>
      <rPr>
        <i/>
        <u/>
        <sz val="9"/>
        <rFont val="Arial"/>
        <family val="2"/>
      </rPr>
      <t>mais</t>
    </r>
    <r>
      <rPr>
        <i/>
        <sz val="9"/>
        <rFont val="Arial"/>
        <family val="2"/>
      </rPr>
      <t xml:space="preserve"> le sera dès 2027 et suivants
</t>
    </r>
  </si>
  <si>
    <t>Remplissez-vous les exigences (OUI/NON/dès 2027)* ?</t>
  </si>
  <si>
    <t>Tumor board (OUI/NON/dès 2027)* ?</t>
  </si>
  <si>
    <t>Remplissez-vous les exigences structurelles listées ci-dessous et engagez-vous à respecter les critères d'inclusion pour un accouchement en maison de naissance et après un examen préalable, ainsi que les critères d'exclusion pour un accouchement de maison de naissance listés ci-dessous (OUI/NON/dès 2027)* ?</t>
  </si>
  <si>
    <t>Remplissez-vous les exigences générales requises pour un accouchement dirigé par des sages-femmes à l’hôpital ou en milieu hospitalier (ADSF) ainsi que les exigences structurelles listées ci-dessous et engagez-vous à respecter les critères d'inclusion pour ADSF, après examen préalable, ainsi que les critères d'exclusion pour un ASDF listés ci-dessous (OUI/NON/dès 2027)* ?</t>
  </si>
  <si>
    <t>Remplissez-vous les exigences spéciales concernant la chirurgie pédiatrique de base listées ci-dessous (OUI/NON/dès 2027)* ?</t>
  </si>
  <si>
    <t>Remplissez-vous les exigences minimales requises d’un centre de compétences en gériatrie aiguë listées ci-dessous et assurez-vous la disponibilité des médecins spécialistes décrite ci-dessous (OUI/NON/dès 2027)* ?</t>
  </si>
  <si>
    <t>Remplissez-vous les exigences requises d’un centre de compétences en soins palliatifs listées ci-dessous et engagez-vous à suivre et appliquer les objectifs stratégiques de la collaboration intercantonale BEJUNE (OUI/NON/dès 2027)* ?</t>
  </si>
  <si>
    <t>Tous les médecins spécialistes  sont disponibles en interne ou en coopération ?</t>
  </si>
  <si>
    <t>Un service de pédiatrie est une institution ou un unité d’un hôpital dans lequel les enfants et adolescents &lt;18 ans (jusqu’à leur 18e anniversaire) sont pris en charge en ambulatoire, en clinique de jour ou milieu stationnaire. Le traitement stationnaire des enfants et adolescents a lieu en principe dans une clinique pédiatrique. Celle-ci garantit que tous les traitements prodigués aux enfants et adolescents sont réalisés par un personnel qualifié pour les enfants et adolescents. Des unités de prise en charge physiquement séparées de celles des adultes sont proposées pour le traitement des enfants et adolescents.</t>
  </si>
  <si>
    <r>
      <t xml:space="preserve">(KINC) Remplissez-vous les exigences requises des cliniques pédiatriques et les exigences nécessaires spécifiques </t>
    </r>
    <r>
      <rPr>
        <b/>
        <u/>
        <sz val="10"/>
        <rFont val="Arial"/>
        <family val="2"/>
      </rPr>
      <t>chirurgie pédiatrique</t>
    </r>
    <r>
      <rPr>
        <b/>
        <sz val="10"/>
        <rFont val="Arial"/>
        <family val="2"/>
      </rPr>
      <t xml:space="preserve"> listées ci-dessous (OUI/NON/dès 2027)* ?</t>
    </r>
  </si>
  <si>
    <r>
      <t xml:space="preserve">(KINM) Remplissez-vous les exigences requises des cliniques pédiatriques et les exigences nécessaires spécifiques </t>
    </r>
    <r>
      <rPr>
        <b/>
        <u/>
        <sz val="10"/>
        <rFont val="Arial"/>
        <family val="2"/>
      </rPr>
      <t>pédiatrie</t>
    </r>
    <r>
      <rPr>
        <b/>
        <sz val="10"/>
        <rFont val="Arial"/>
        <family val="2"/>
      </rPr>
      <t xml:space="preserve"> listées ci-dessous (OUI/NON/dès 2027)* ?</t>
    </r>
  </si>
  <si>
    <r>
      <rPr>
        <u/>
        <sz val="10"/>
        <rFont val="Arial"/>
        <family val="2"/>
      </rPr>
      <t xml:space="preserve">Les conditions suivantes doivent être remplies dans la chirurgie pédiatrique de base :
</t>
    </r>
    <r>
      <rPr>
        <sz val="10"/>
        <rFont val="Arial"/>
        <family val="2"/>
      </rPr>
      <t xml:space="preserve">
</t>
    </r>
    <r>
      <rPr>
        <b/>
        <sz val="10"/>
        <rFont val="Arial"/>
        <family val="2"/>
      </rPr>
      <t>a. L’hôpital dispose d’un mandat de prestations en médecine pour adultes pour les traitements correspondants</t>
    </r>
    <r>
      <rPr>
        <sz val="10"/>
        <rFont val="Arial"/>
        <family val="2"/>
      </rPr>
      <t xml:space="preserve">
</t>
    </r>
    <r>
      <rPr>
        <b/>
        <sz val="10"/>
        <rFont val="Arial"/>
        <family val="2"/>
      </rPr>
      <t>b. Chez les enfants de moins de 6 ans (jusqu'à leur 6e anniversaire), la disponibilité d’une anesthésie pédiatrique doit être garantie.</t>
    </r>
    <r>
      <rPr>
        <sz val="10"/>
        <rFont val="Arial"/>
        <family val="2"/>
      </rPr>
      <t xml:space="preserve">
</t>
    </r>
    <r>
      <rPr>
        <b/>
        <sz val="10"/>
        <rFont val="Arial"/>
        <family val="2"/>
      </rPr>
      <t>c. Chez les enfants de moins de 6 ans (jusqu'à leur 6e anniversaire), une anesthésie pédiatrique doit être disponible 24 heures sur 24 dans un délai de 30 minutes en période postopératoire.</t>
    </r>
  </si>
  <si>
    <t>Afin de pouvoir proposer des prestations de chirurgie pédiatrique, il est impératif de satisfaire aux exigences d’une clinique pédiatrique ainsi qu’aux exigences nécessaires spécifiques à un organe donné. Les prestations en chirurgie pédiatrique de base peuvent également être proposées en l’absence d’une clinique pédiatrique.
Les prestations de chirurgie pédiatrique de base, autrement dit les interventions chirurgicales simples chez des enfants par ailleurs en bonne santé, peuvent dans certaines conditions avoir lieu dans des hôpitaux pour adultes. Les prestations chirurgicales entrant en ligne de compte telles notamment les appendicectomies non compliquées, les traitements simples de fractures ou les tonsillectomies simples sont mentionnées de façon exhaustive dans le document « Prestations médicales par groupe de prestations » sur le site web de la Direction de la Santé Zurich (https://www.zh.ch/de/gesundheit/spitaeler-kliniken/spitalplanung.html#346364110). Les prestations entrant en ligne de compte sont signalées par « à partir de 0 an » ou « à partir de 6 ans ».</t>
  </si>
  <si>
    <r>
      <rPr>
        <u/>
        <sz val="10"/>
        <rFont val="Arial"/>
        <family val="2"/>
      </rPr>
      <t>Les centres de compétences en soins palliatifs fournissent des prestations spécialisées de soins palliatifs.</t>
    </r>
    <r>
      <rPr>
        <sz val="10"/>
        <rFont val="Arial"/>
        <family val="2"/>
      </rPr>
      <t xml:space="preserve">
Celles-ci comprennent les tâches spécialisées suivantes :
</t>
    </r>
    <r>
      <rPr>
        <b/>
        <sz val="10"/>
        <rFont val="Arial"/>
        <family val="2"/>
      </rPr>
      <t xml:space="preserve">a. Traitement des patients nécessitant une prise en charge palliative complexe, avec comme objectif le contrôle des symptômes et la stabilisation psycho-sociale.
</t>
    </r>
    <r>
      <rPr>
        <sz val="10"/>
        <rFont val="Arial"/>
        <family val="2"/>
      </rPr>
      <t xml:space="preserve">
</t>
    </r>
    <r>
      <rPr>
        <b/>
        <sz val="10"/>
        <rFont val="Arial"/>
        <family val="2"/>
      </rPr>
      <t xml:space="preserve">b. Hospitalisation des patients en vue de la réévaluation et de l'optimisation des mesures palliatives.
</t>
    </r>
    <r>
      <rPr>
        <sz val="10"/>
        <rFont val="Arial"/>
        <family val="2"/>
      </rPr>
      <t xml:space="preserve">
</t>
    </r>
    <r>
      <rPr>
        <b/>
        <sz val="10"/>
        <rFont val="Arial"/>
        <family val="2"/>
      </rPr>
      <t>c. Participation au développement et à l'évaluation de processus et de normes pour les soins palliatifs.</t>
    </r>
    <r>
      <rPr>
        <sz val="10"/>
        <rFont val="Arial"/>
        <family val="2"/>
      </rPr>
      <t xml:space="preserve">
</t>
    </r>
    <r>
      <rPr>
        <b/>
        <sz val="10"/>
        <rFont val="Arial"/>
        <family val="2"/>
      </rPr>
      <t>d. Participation à un service d'assistance téléphonique et à des équipes mobiles de soins palliatifs en vue de soutenir les autres institutions dans le canton et les prestataires ambulatoires dans des situations palliatives complexes, ou mise en place d’un service d’astreintes pédiatriques 24h / 24.</t>
    </r>
    <r>
      <rPr>
        <sz val="10"/>
        <rFont val="Arial"/>
        <family val="2"/>
      </rPr>
      <t xml:space="preserve">
</t>
    </r>
    <r>
      <rPr>
        <b/>
        <sz val="10"/>
        <rFont val="Arial"/>
        <family val="2"/>
      </rPr>
      <t>e. Formation et formation postgraduée en soins palliatifs</t>
    </r>
    <r>
      <rPr>
        <sz val="10"/>
        <rFont val="Arial"/>
        <family val="2"/>
      </rPr>
      <t xml:space="preserve"> :
− Participation au développement et à l'évaluation de normes de formation
− Participation à la mise en oeuvre de la formation et de la formation postgrade pour les spécialistes internes et externes (médecins, personnel soignant, thérapeutes)
− Mise à disposition de places de stage pour les médecins, le personnel soignant et les thérapeutes
− Certification par le label « Qualité dans les soins palliatifs » de palliative.ch</t>
    </r>
  </si>
  <si>
    <r>
      <t xml:space="preserve">Nombre de cas total en 2022 </t>
    </r>
    <r>
      <rPr>
        <b/>
        <vertAlign val="superscript"/>
        <sz val="10"/>
        <rFont val="Arial"/>
        <family val="2"/>
      </rPr>
      <t>(3)</t>
    </r>
  </si>
  <si>
    <r>
      <t xml:space="preserve">Nombre de cas total en 2023 </t>
    </r>
    <r>
      <rPr>
        <b/>
        <vertAlign val="superscript"/>
        <sz val="10"/>
        <rFont val="Arial"/>
        <family val="2"/>
      </rPr>
      <t>(3)</t>
    </r>
  </si>
  <si>
    <r>
      <t xml:space="preserve">Nombre de cas total en 2024 </t>
    </r>
    <r>
      <rPr>
        <b/>
        <vertAlign val="superscript"/>
        <sz val="10"/>
        <rFont val="Arial"/>
        <family val="2"/>
      </rPr>
      <t>(3)</t>
    </r>
  </si>
  <si>
    <t>Indépendants travaillant dans les hôpitaux ou à des médecins conciliaires</t>
  </si>
  <si>
    <t>Médecine interne générale
et chirurgie
et anesthésiologie</t>
  </si>
  <si>
    <t>(Oto-rhino-laryngologie)
ou (Chirurgie)</t>
  </si>
  <si>
    <t>Médecine interne générale 
ou Neurologie
ou Radio-oncologie / radiothérapie
ou Oncologie médicale</t>
  </si>
  <si>
    <t xml:space="preserve">Hématologie
ou Oncologie médicale
ou Médecine interne générale </t>
  </si>
  <si>
    <t xml:space="preserve">ou Hématologie
ou Oncologie médicale
ou Médecine interne générale </t>
  </si>
  <si>
    <t>Hématologie
ou Oncologie médicale
ou Médecine interne générale</t>
  </si>
  <si>
    <t>(Oncologie médicale)
ou (Hématologie)</t>
  </si>
  <si>
    <t xml:space="preserve">Angiologie
ou Radiologie interventionnelle EBIR
ou Cardiologie
ou Chirurgie vasculaire   
ou Oncologie médicale                                                                                                                                                                              </t>
  </si>
  <si>
    <t>(Angiologie)
ou (Radiologie)
ou (Cardiologie)
ou (Radiologie avec formation approfondie en neuroradiologie invasive)</t>
  </si>
  <si>
    <t>Cardiologie
ou Chirurgie cardiaque et vasculaire thoracique</t>
  </si>
  <si>
    <t>(Néphrologie)
ou médecine intensive</t>
  </si>
  <si>
    <t>Chirurgie avec formation approfondie en chirurgie générale et traumatologie ou chirurgie viscérale 
ou Chirurgie thoracique</t>
  </si>
  <si>
    <t>(Chirurgie de la main)
ou (Neurochirurgie)</t>
  </si>
  <si>
    <t>(Rhumatologie)
ou (Médecine physique et réadaptation)</t>
  </si>
  <si>
    <t>(Oncologie médicale)
ou (Médecine interne générale)</t>
  </si>
  <si>
    <t>(chirurgie vasculaire)
ou (Chirurgie cardiaque &amp; vasculaire thoracique)</t>
  </si>
  <si>
    <t>Chirurgie cardiaque &amp; vasculaire thoracique</t>
  </si>
  <si>
    <t>Chirurgie vasculaire   
ou Chirurgie cardiaque &amp; vasculaire thoracique
ou (Angiologie)
ou (Radiologie)
ou (Cardiologie)</t>
  </si>
  <si>
    <t>Cardiologie
ou Chirurgie cardiaque &amp; vasculaire thoracique</t>
  </si>
  <si>
    <t>(Urologie avec formation approfondie en urologie opératoire)
ou (Chirurgie avec formation approfondie en chirurgie viscérale)</t>
  </si>
  <si>
    <t>Chirurgie orthopédique &amp; traumatologie de l'appareil locomoteur</t>
  </si>
  <si>
    <t>(Chirurgie orthopédique &amp; traumatologie de l'appareil locomoteur)
ou (Chirurgie avec formation approfondie en chirurgie générale &amp; traumatologie)</t>
  </si>
  <si>
    <t>Chirurgie avec formation approfondie en chirurgie générale &amp; traumatologie</t>
  </si>
  <si>
    <t>(Chirurgie orthopédique &amp; traumatologie de l'appareil locomoteur)</t>
  </si>
  <si>
    <t>(Chirurgie orthopédique &amp; traumatologie de l’appareil locomoteur)
ou (Chirurgie avec formation approfondie en chirurgie générale &amp; traumatologie)
ou (Chirurgie de la main)</t>
  </si>
  <si>
    <t xml:space="preserve">(Chirurgie orthopédique &amp; traumatologie de l'appareil locomoteur)
</t>
  </si>
  <si>
    <t>Médecine de l’enfant &amp; de l’adolescent</t>
  </si>
  <si>
    <t>Médecine de l’enfant &amp; de l’adolescent, avec formation approfondie en néonatologie</t>
  </si>
  <si>
    <t>Médecine interne générale
ou (Psychiatrie &amp; psychothérapie)</t>
  </si>
  <si>
    <t>Psychiatrie &amp; psychothérapie</t>
  </si>
  <si>
    <t>Chirurgie orale &amp; maxillo-faciale</t>
  </si>
  <si>
    <t>(Dermatologie &amp; vénérologie)</t>
  </si>
  <si>
    <t>Dermatologie &amp; vénérologie</t>
  </si>
  <si>
    <t>(Gynécologie &amp; obstétrique)</t>
  </si>
  <si>
    <t>Gynécologie &amp; obstétrique avec formation approfondie en oncologie gynécologique 
ou Exceptionnellement chirurgie avec formation approfondie en chirurgie viscérale</t>
  </si>
  <si>
    <t>Chirurgie plastique, reconstructive et esthétique
ou Gynécologie &amp; obstétrique</t>
  </si>
  <si>
    <t>Gynécologie &amp; obstétrique</t>
  </si>
  <si>
    <t>(Gynécologie &amp; obstétrique)
ou (Médecine de l’enfant &amp; de l’adolescent)</t>
  </si>
  <si>
    <t>Gynécologie &amp; obstétrique avec formation approfondie en oncologie gynécologique</t>
  </si>
  <si>
    <t>Gynécologie &amp; obstétrique avec formation approfondie en obstétrique &amp; médecine fœto-maternelle</t>
  </si>
  <si>
    <t xml:space="preserve">Gynécologie &amp; obstétrique avec
formation approfondie en obstétrique &amp; médecine fœto-maternelle </t>
  </si>
  <si>
    <t>(Chirurgie orale &amp; maxillo-faciale)
ou (Chirurgie plastique, reconstructive &amp; esthétique)</t>
  </si>
  <si>
    <t>Chirurgie plastique, reconstructive &amp; esthétique</t>
  </si>
  <si>
    <t>Neurologie
ou Neurochirurgie</t>
  </si>
  <si>
    <t xml:space="preserve">Neurologie
ou Médecine interne générale </t>
  </si>
  <si>
    <t>Chirurgie cardiaque &amp; vasculaire thoracique
ou Cardiologie</t>
  </si>
  <si>
    <t>(Chirurgie orthopédique &amp; traumatologie de l’appareil locomoteur)
ou (Chirurgie avec formation approfondie en chirurgie générale &amp; traumatologie)
ou Chirurgie plastique, reconstructive &amp; esthétique</t>
  </si>
  <si>
    <t>Titre de formation approfondie en chirurgie de la colonne vertébrale</t>
  </si>
  <si>
    <t xml:space="preserve">Formule disponibilité </t>
  </si>
  <si>
    <t>Formule med spécialistes</t>
  </si>
  <si>
    <t>Formule BP/BPE</t>
  </si>
  <si>
    <t>Formule Service d'urgence</t>
  </si>
  <si>
    <t>Formule Soins intensifs</t>
  </si>
  <si>
    <t>Formule interne uniquement</t>
  </si>
  <si>
    <t>Formule interne ou coopération</t>
  </si>
  <si>
    <t>Formule tumor board</t>
  </si>
  <si>
    <t>URO1
URO1.1.1
URO1.1.3</t>
  </si>
  <si>
    <t>HAE1
HAE1.1
HAE2
HAE3</t>
  </si>
  <si>
    <r>
      <t>GYNT
GYN2</t>
    </r>
    <r>
      <rPr>
        <sz val="9"/>
        <color theme="1"/>
        <rFont val="Arial"/>
        <family val="2"/>
      </rPr>
      <t xml:space="preserve">
</t>
    </r>
  </si>
  <si>
    <t>ONK1
RAO1</t>
  </si>
  <si>
    <t>HNO1.1.1
HNO2</t>
  </si>
  <si>
    <t>NCH1
NCH1.1</t>
  </si>
  <si>
    <t>NEU2
NEU2.1</t>
  </si>
  <si>
    <t>GAE1
GAE1.1</t>
  </si>
  <si>
    <t>THO1.1
THO1.2</t>
  </si>
  <si>
    <t>Formule NMC</t>
  </si>
  <si>
    <t>Formule Exigences supplémentaires</t>
  </si>
  <si>
    <t>Reprise exigence NMC</t>
  </si>
  <si>
    <t>10
ou 20 GEF3 + ANG3</t>
  </si>
  <si>
    <t>1500
(GEB1 + GEB1.1)</t>
  </si>
  <si>
    <t>(2) le nombre de cas offert correspond au nombre de cas AOS neuchâtelois que vous proposez de prendre en charge pour l'année mentionnée</t>
  </si>
  <si>
    <t>(4) le nombre de cas neuchâtelois correspond au nombre de cas AOS neuchâtelois pris en charge pour l'année mentionnée</t>
  </si>
  <si>
    <r>
      <t xml:space="preserve">Nombre de cas  AOS neuchâtelois en 2022 </t>
    </r>
    <r>
      <rPr>
        <b/>
        <vertAlign val="superscript"/>
        <sz val="10"/>
        <rFont val="Arial"/>
        <family val="2"/>
      </rPr>
      <t>(4)</t>
    </r>
  </si>
  <si>
    <r>
      <t xml:space="preserve">Nombre de cas AOS neuchâtelois en 2023 </t>
    </r>
    <r>
      <rPr>
        <b/>
        <vertAlign val="superscript"/>
        <sz val="10"/>
        <rFont val="Arial"/>
        <family val="2"/>
      </rPr>
      <t>(4)</t>
    </r>
  </si>
  <si>
    <r>
      <t xml:space="preserve">Nombre de cas AOS neuchâtelois en 2024 </t>
    </r>
    <r>
      <rPr>
        <b/>
        <vertAlign val="superscript"/>
        <sz val="10"/>
        <rFont val="Arial"/>
        <family val="2"/>
      </rPr>
      <t>(4)</t>
    </r>
  </si>
  <si>
    <t>Besoin AOS neuchâtelois en 2027</t>
  </si>
  <si>
    <r>
      <t xml:space="preserve">Nombre de cas AOS neuchâtelois offert en 2027 </t>
    </r>
    <r>
      <rPr>
        <b/>
        <vertAlign val="superscript"/>
        <sz val="10"/>
        <rFont val="Arial"/>
        <family val="2"/>
      </rPr>
      <t>(2)</t>
    </r>
  </si>
  <si>
    <t>(3) le nombre de cas total correspond à l'ensemble des cas que vous avez pris en charge pour l'année mentionnée indépendamment de leur lieu d'origine du-de la patient-e et du régime assuranciel</t>
  </si>
  <si>
    <t>En coopération (OUI/ NON/dès 2027)* ?</t>
  </si>
  <si>
    <t>Médecins</t>
  </si>
  <si>
    <t>Personnel soignant</t>
  </si>
  <si>
    <t>Personnel médico-technique</t>
  </si>
  <si>
    <t>Personnel médico-thérapeutique</t>
  </si>
  <si>
    <t>Services sociaux</t>
  </si>
  <si>
    <t>Personnel administratif</t>
  </si>
  <si>
    <t>Personnel de maison</t>
  </si>
  <si>
    <t>Services logistiques et techniques</t>
  </si>
  <si>
    <t>Votre institution remplit-elle ses devoirs en matière de contributions fiscales ?</t>
  </si>
  <si>
    <t>Votre institution remplit-elle ses devoirs en matière de contributions sociales ?</t>
  </si>
  <si>
    <t>Besoin AOS neuchâtelois en 2033</t>
  </si>
  <si>
    <t>3.2 Informations sur les spécialistes et leur disponibilité</t>
  </si>
  <si>
    <t>3.3 Service d’urgences (SU)</t>
  </si>
  <si>
    <t>3.4 Unités de soins intensifs (SI)</t>
  </si>
  <si>
    <t>3.5 Coopérations (liens et conventions)</t>
  </si>
  <si>
    <t>3.7.5 Autres exigences supplémentaires : KAA, KAB, KAC, KAD Anesthésie pédiatrique</t>
  </si>
  <si>
    <t>3.7.6 Autres exigences supplémentaires : GER Centre de compétences en gériatrie aiguë</t>
  </si>
  <si>
    <t>3.7.7 Autres exigences supplémentaires : PAL Centre de compétences en soins palliatifs</t>
  </si>
  <si>
    <t>Quel est le nombre de lits doté en 2024 ?</t>
  </si>
  <si>
    <t xml:space="preserve">Nombre EPT </t>
  </si>
  <si>
    <t>Dans le contexte de la coordination intercantonale des listes hospitalières requise en vertu de l’art. 39, al. 2, LAMal et en vue d’exploiter les éventuelles synergies, nous vous prions de bien vouloir nous communiquer les informations suivantes en ce qui concerne votre offres pour la liste hospitalière 2027 dans le domaine des soins somatiques aigus.</t>
  </si>
  <si>
    <t>Document à fournir</t>
  </si>
  <si>
    <t>(Nombre)</t>
  </si>
  <si>
    <t>(Chirurgie vasculaire)
ou (Chirurgie cardiaque &amp; vasculaire thoracique)
ou (Radiologie Interventionnelle EBIR)
ou (Neurochirurgie)</t>
  </si>
  <si>
    <t>Rhumatologie
ou médecine physique &amp; réadaptation</t>
  </si>
  <si>
    <t>(Urologie avec formation approfondie en urologie opératoire)
ou (Urologie avec formation approfondie en neuro-urologie)
ou (Urologie avec formation approfondie en urologie de la femme)</t>
  </si>
  <si>
    <t>Service d’urgences pédiatriques</t>
  </si>
  <si>
    <t>Une fois admise sur la liste hospitalière, l’institution hospitalière est tenue de respecter l’ensemble des obligations prescrites aux articles 83g à 83s LS (RSN 800.1).
Ces obligations font partie des conditions du mandat de prestations octroyé, s’appliquent dès son entrée en vigueur et sont contrôlées durant la période de validité de la planification. 
Tout manquement à ces obligations peut entraîner des mesures administratives au sens de l’art. 123 LS, des sanctions disciplinaires (art. 123b LS) ou contractuelles. Selon la nature et l’intensité des violations constatées, celles-ci peuvent engendrer une décision de résiliation du mandat, respectivement la radiation de la liste hospitalière.</t>
  </si>
  <si>
    <t>Maintien des conditions d'admission</t>
  </si>
  <si>
    <t>Admission des patient-e-s</t>
  </si>
  <si>
    <t>Dossier patient informatisé</t>
  </si>
  <si>
    <t>Transparence et accès aux données</t>
  </si>
  <si>
    <t>Pérennité de l’institution</t>
  </si>
  <si>
    <t>Exigences comptables</t>
  </si>
  <si>
    <t>Tarifs et codage</t>
  </si>
  <si>
    <t>- L'institution hospitalière respecte, pour tout le temps de son inscription sur la liste hospitalière, les conditions d’admission et s’engage à annoncer toute modification pouvant affecter l’exécution du mandat au SCSP.</t>
  </si>
  <si>
    <t>- Elle adopte une gestion saine et pérenne présentant des garanties suffisantes sur la période de planification, en termes financiers ainsi que d'infrastructures et d'équipements.</t>
  </si>
  <si>
    <t>Implications en matière de santé publique</t>
  </si>
  <si>
    <t>Droits des patient-e-s</t>
  </si>
  <si>
    <t>Développement durable</t>
  </si>
  <si>
    <t>Formation, insertion et intégration professionnelle</t>
  </si>
  <si>
    <t>Valorisation des ressources locales</t>
  </si>
  <si>
    <t>Cessation d’activité</t>
  </si>
  <si>
    <t>personnel qualifié</t>
  </si>
  <si>
    <t>- L'institution dispose du personnel nécessaire qualifié.</t>
  </si>
  <si>
    <t>Système de gestion de la qualité</t>
  </si>
  <si>
    <t>Plaintes et orientation du patient-e</t>
  </si>
  <si>
    <t>Critical incident registration system (CIRS)</t>
  </si>
  <si>
    <t>- Elle démontre avoir et mettre en œuvre un système interne de rapports et d’apprentissage approprié (Critical Incident Registration System (CIRS).</t>
  </si>
  <si>
    <t>Déclaration des événements indésirables</t>
  </si>
  <si>
    <t>- Elle adhère à un réseau de déclaration des événements indésirables uniforme à l’ensemble de la Suisse, pour autant qu’un tel réseau existe.</t>
  </si>
  <si>
    <t>Mesures nationales de la qualité</t>
  </si>
  <si>
    <t>Prévention et contrôle des infections (PCI)</t>
  </si>
  <si>
    <t>- Elle démontre avoir et mettre en œuvre un concept en matière de prévention et contrôle des infections (PCI).</t>
  </si>
  <si>
    <t>Directives et recommandations en matière d'hygiène hospitalière</t>
  </si>
  <si>
    <t>- Elle applique les directives et recommandations de la Société suisse d'hygiène hospitalière ou de Swissnoso en matière d'hygiène.</t>
  </si>
  <si>
    <t>Sécurité de la médication</t>
  </si>
  <si>
    <t>Convention de qualité 58a LAMal</t>
  </si>
  <si>
    <t>- Elle respecte toutes les exigences de la convention de qualité selon l'art. 58a LAMal du 21.12.2023 approuvée par le Conseil fédéral et met en oeuvre les règles du développement de la qualité (art. 58a al. 7 LAmal).</t>
  </si>
  <si>
    <t>- copie du Système de gestion des plaintes.</t>
  </si>
  <si>
    <t>- copie du Système de traçage des événements indésirables en vigueur.</t>
  </si>
  <si>
    <t>- mentionner le réseau national en question et copie du réseau de déclaration des événements indésirables uniforme à l’ensemble de la Suisse.</t>
  </si>
  <si>
    <t>- Elle établit les comptes annuels selon les normes Swiss GAAP RPC.</t>
  </si>
  <si>
    <t>- Elle procède à un codage médical adéquat.</t>
  </si>
  <si>
    <t>- L'institution hospitalière respecte les règles de comptabilisation et applique le plan comptable H+.</t>
  </si>
  <si>
    <t>- Elle établie sa comptabilité analytique selon la norme sectorielle REKOLE.</t>
  </si>
  <si>
    <t>- rapport de codage le plus récent</t>
  </si>
  <si>
    <t>- Quel est le coût par cas ajusté selon le degré de sévérité (ITAR-K) en 2022 ?</t>
  </si>
  <si>
    <t>- Quel est le coût par cas ajusté selon le degré de sévérité (ITAR-K) en 2023 ?</t>
  </si>
  <si>
    <t>- Quel est le coût par cas ajusté selon le degré de sévérité (ITAR-K) en 2024 ?</t>
  </si>
  <si>
    <t>- bilan et comptes 2022 audités, ainsi que le rapport de révision des comptes 2022</t>
  </si>
  <si>
    <t>- bilan et comptes 2023 audités, ainsi que le rapport de révision des comptes 2023</t>
  </si>
  <si>
    <t>- bilan et comptes 2024 audités, ainsi que le rapport de révision des comptes 2024</t>
  </si>
  <si>
    <t>- Quel est le ratio EBITDAR en 2022 ?</t>
  </si>
  <si>
    <t>- Quel est le ratio EBITDAR en 2023 ?</t>
  </si>
  <si>
    <t>- Quel est le ratio EBITDAR en 2024 ?</t>
  </si>
  <si>
    <t>- Pouvez-vous garantir la pérennité de votre institution à court et moyen terme ?</t>
  </si>
  <si>
    <t>- Quel est le ratio de fonds propres en 2022 ?</t>
  </si>
  <si>
    <t>- Quel est le ratio de fonds propres en 2023 ?</t>
  </si>
  <si>
    <t>- Quel est le ratio de fonds propres en 2024 ?</t>
  </si>
  <si>
    <t>- certificat d'affiliation à la CCT Santé 21</t>
  </si>
  <si>
    <t>Autorisation d'exploiter</t>
  </si>
  <si>
    <t>- L'institution hospitalière est au bénéfice d'une autorisation d'exploiter valide ou son existence se fonde-t-elle sur une législation cantonale.</t>
  </si>
  <si>
    <t>- copie de l'autorisation d'exploiter octroyée par le canton d'implantation ou extrait de la législation cantonale fondant l'existence de l'établissement.</t>
  </si>
  <si>
    <t>Autorisation de pratiquer</t>
  </si>
  <si>
    <t>Professionnels de la santé non-universitaire</t>
  </si>
  <si>
    <t>- Elle atteste que tous les médecins soumis à autorisation disposent d'une autorisation de pratiquer valide.</t>
  </si>
  <si>
    <t>Concept formalisé de prise en charge</t>
  </si>
  <si>
    <t>- Afin de favoriser la continuité des soins, elle dispose et met en oeuvre un concept formalisé de prise en charge, décrivant la coordination du parcours patient aussi bien au sein de l’hôpital qu’avec les autres fournisseurs de prestations impliqués en amont ou en aval de la prise en charge stationnaire du-de la patient-e.</t>
  </si>
  <si>
    <t>- copie du Concept de prise en charge du patient au sein de l'institution hospitalière.
- copie du Concept de coordination avec les fournisseurs en amont et en aval de l'institution hospitalière.</t>
  </si>
  <si>
    <t>Prise en charge respectueuse des patient-e-s</t>
  </si>
  <si>
    <t>- Elle garantit une prise en charge respectueuse des patient-e-s, incluant une information claire et compréhensible dans une langue adaptée au - à la patient-e (qu'il-elle soit francophone ou non francophone), afin de respecter son droit à l’information à obtenir son consentement libre et éclairé.</t>
  </si>
  <si>
    <t>(OUI/NON/dès 2027)*</t>
  </si>
  <si>
    <t>(Nombre)
(OUI/NON/dès 2027)*</t>
  </si>
  <si>
    <t xml:space="preserve">- Elle dispose des équipements permettant de participer aux mesures nationales de la qualité.
</t>
  </si>
  <si>
    <t>- Elle participe aux mesures nationales de la qualité et met à disposition du SCSP les rapports ou résultats, de l’Agence nationale de la qualité (ANQ), de H+ Les Hôpitaux suisses et de l’OFSP (Swiss Inpatient Quality Indicators, CH-IQI).</t>
  </si>
  <si>
    <t>- Elle documente systématiquement les plaintes et celles-ci sont orientées.</t>
  </si>
  <si>
    <t>- Les responsabilités sont définies et les patients sont informés de leurs possibilités, droits et obligations.</t>
  </si>
  <si>
    <t>- Elle dispose de l’équipement garantissant la sécurité de la médication.</t>
  </si>
  <si>
    <t>- Elle enregistre électroniquement les médicaments prescrits et délivrés.</t>
  </si>
  <si>
    <t>- La comptabilité est tenue conformément aux bases légales applicables à l'établissement et aux normes en vigueur dans la branche.</t>
  </si>
  <si>
    <t>- La comptabilité analytique est tenue conformément aux dispositions de la Confédération.</t>
  </si>
  <si>
    <t>- formulaire de déclaration du personnel ACTA</t>
  </si>
  <si>
    <t xml:space="preserve">- Elle prend en charge les patient-e-s résidant dans le Canton de Neuchâtel sans discrimination liée à l’âge, la nationalité, l’origine, l’appartenance religieuse, au genre ou le type de contrat d’assurance contracté par le-la patient-e
</t>
  </si>
  <si>
    <t>- Elle garantit, dans les limites de son mandat et de ses capacités, que pour chaque domaine de prestations mandaté, au moins 50% des patient-e-s hospitalités en mode stationnaire sont exclusivement au bénéfice de l’AOS.</t>
  </si>
  <si>
    <t>- Elle utilise un système d’aide à la prescription électronique des médicaments, dont l’interopérabilité sur le plan technique est assurée dans le respect des principes prescrits par la stratégie Cybersanté de la Confédération et par le droit fédéral et cantonal.</t>
  </si>
  <si>
    <t>- Elle met en œuvre des mesures appropriées de protection contre les cyberrisques  et en faveur de la cybersécurité.</t>
  </si>
  <si>
    <t>- Elle exploite un dossier patient informatisé à l’aide d’un système d’information clinique répondant aux standards techniques et compatible avec le dossier électronique du patient au sens de la LDEP.</t>
  </si>
  <si>
    <t>- Elle fournit les documents comptables relatifs aux suivis financiers et aux projections budgétaires, incluant les comptes annuels, ainsi que les budgets.</t>
  </si>
  <si>
    <t>- Elle fournit les statistiques d’activités et les indicateurs de qualité.</t>
  </si>
  <si>
    <t xml:space="preserve">- Elle fournit au service cantonal de la santé publique toutes les informations nécessaires aux contrôles de la bonne exécution des mandats confiés et toutes informations qu’il requiert dans le cadre de la planification hospitalière.
</t>
  </si>
  <si>
    <t>- Elle tient une comptabilité analytique et financière conforme aux prescriptions de l’ordonnance sur le calcul des coûts et le classement des prestations (OCP, RS 832.104).</t>
  </si>
  <si>
    <t>- Elle est au bénéfice d’une certification REKOLE®, sauf dérogation faite par le département pour les petites structures.</t>
  </si>
  <si>
    <t>- Elle soumet son codage médical à une révision annuelle par un organe spécialisé reconnu.</t>
  </si>
  <si>
    <t xml:space="preserve">- Elle applique le modèle de tarif intégré basé sur la comptabilité par unité finale d’imputation ITAR-K® de l’année concernée.
</t>
  </si>
  <si>
    <t>- Elle participe aux programmes de prévention et de promotion de la santé définis par le canton dans lequel elle fournit ses prestations, en lien avec les mandats attribués.</t>
  </si>
  <si>
    <t xml:space="preserve">- Elle participe aux efforts de lutte contre les maladies transmissibles ainsi que de prévention et de contrôle des infections.
</t>
  </si>
  <si>
    <t>- Elle prend, sous réserve qu’elle dispose d’un service de soins intensifs, toutes les mesures requises par la législation fédérale sur les transplantations en matière de don d’organes.</t>
  </si>
  <si>
    <t xml:space="preserve">- Elle respecte les droits des patient-e-s garantis par la législation fédérale et cantonale, en particulier le droit à l’information claire et compréhensible ainsi qu’au consentement libre et éclairé du-de la patient-e.
</t>
  </si>
  <si>
    <t>- Elle prend les dispositions nécessaires pour s’assurer de la transmission orale ou écrite d’informations compréhensibles aux patient-e-s.</t>
  </si>
  <si>
    <t>- Elle met en place une organisation interne pertinente de son institution à cet effet.</t>
  </si>
  <si>
    <t>- Elle utilise des outils de suivi des performances et d’amélioration continue.</t>
  </si>
  <si>
    <t xml:space="preserve">- Elle s’engage en matière de développement durable et met en place une stratégie en la matière.
</t>
  </si>
  <si>
    <t xml:space="preserve">- Elle informe sans délai le Conseil d’État de toute menace sur sa pérennité ou de tout projet de cessation d’activité.
</t>
  </si>
  <si>
    <t>- Elle propose au Conseil d’État un partenaire apte à remplir les exigences de la LS neuchâteloise et disposé à reprendre le mandat de prestations à la date de cessation d’activité, et ce afin d’assurer la continuité des prestations. Elle informe le Conseil d’État de ses démarches et de leur résultat.</t>
  </si>
  <si>
    <t>Moyenne standard (si vide = 0)</t>
  </si>
  <si>
    <t>certification SMOB</t>
  </si>
  <si>
    <t>accréditation JACIE</t>
  </si>
  <si>
    <t>La possibilité de surveillance continue des patients, d’intubation et de ventilation mécanique momentanée doit être garantie.</t>
  </si>
  <si>
    <t>Les hôpitaux sont tenus d’introduire un contrôle des indications en rapport avec les résultats des patients, contrôle qui soit fondé sur le Registre suisse des implants (SIRIS) et permette une exploitation conjointement avec les autres données SIRIS. Dans ce contexte, on doit s’efforcer de soumettre les patientes et patients à un questionnaire aussi neutre que possible.</t>
  </si>
  <si>
    <t>Standards for Levels of Neonatal Care in Switzerland : IIImoins</t>
  </si>
  <si>
    <t>- copie du Système de gestion de la qualité et des risques (SMQR) en vigueur.</t>
  </si>
  <si>
    <t>- copie du concept PCI en vigueur.</t>
  </si>
  <si>
    <t>- plan financier pluriannuel 2027-20302</t>
  </si>
  <si>
    <t>- liste nominative des médecins soumis à autorisation.</t>
  </si>
  <si>
    <t>- liste nominative des professionnels de la santé non-universitaires ainsi que l'intitulé du diplôme correspondant suisse ou l'attestation de reconnaissance du diplôme étranger</t>
  </si>
  <si>
    <t>- attestation du service de la santé publique du canton d'implantation de l'établissement.</t>
  </si>
  <si>
    <t>- copie du Concept de prise en charge du patient au sein de l'institution hospitalière.</t>
  </si>
  <si>
    <t>- copie du Concept de coordination avec les fournisseurs en amont et en aval de l'institution hospitalière.</t>
  </si>
  <si>
    <t>- copie de la Stratégie en matière de développement durable (DD) de l'institution.</t>
  </si>
  <si>
    <t>- copie du Cahier des charges de la personne responsable/dir./chargée de la stratégie du DD ( y compris taux d'activité).</t>
  </si>
  <si>
    <t>- copie de l'Organigramme de l'institution avec mention du rattachement hiérarchique de la personne responsable/dir./chargée de la stratégie du DD.</t>
  </si>
  <si>
    <t xml:space="preserve">- Liste complète des spécialistes (avec titre de spécialisation) salariée et indépendants ou conciliaires travaillant dans votre hôpital </t>
  </si>
  <si>
    <t>3.2 Documents à fournir relatifs aux spécialistes et titres FMH :</t>
  </si>
  <si>
    <t>3.5 Conventions de collaborations à fournir pour les GPPH :</t>
  </si>
  <si>
    <t>3.7 Documents à fournir relatifs aux exigences supplémentaires :</t>
  </si>
  <si>
    <t>3.6 Conventions de collaborations à fournir pour les Tumor boards :</t>
  </si>
  <si>
    <t>certification SSSSC</t>
  </si>
  <si>
    <t>dans le canton de :</t>
  </si>
  <si>
    <t>3.7 Exigences spécifiques supplémentaires</t>
  </si>
  <si>
    <t>Tous les cas impliquant des opérations sur la carotide doivent être discutés dans une conférence d’indication interdisciplinaire avec les opérateurs, les interventionnistes et/ou les neurologues concernés. Un comité ad hoc suffit dans les situations urgentes. La discussion de chaque cas doit faire l’objet d’une documentation détaillée.
Les données de toutes les interventions sur la carotide et de toutes celles sur des vaisseaux extracrâniens (interventions et chirurgie) doivent être saisies dans le Swiss Vasc Register et les données-clés pour l’assurance qualité indiquées.</t>
  </si>
  <si>
    <t>Les patients ne devant pas subir de transplantation dans un avenir proche et qui font l’objet de contrôles réguliers dans un centre Mucoviscidose (MCV), ou bien ceux adressés par un centre MCV à des hôpitaux disposant de spécialistes dûment expérimentés dans la prise en charge de la MCV peuvent, sous la direction et en accord avec le centre MCV, bénéficier d'une prise en charge stationnaire en dehors de ce dernier. En cas de changement de stade de la maladie, les patients ne peuvent être hospitalisés que dans un centre MCV.</t>
  </si>
  <si>
    <t>Les prestataires avec un mandat en chirurgie de la main doivent exploiter un service ambulatoire de chirurgie de la main dans lequel toutes les pathologies aiguës et chroniques de la main sont traitées et suivies en période postopératoire. Une ergothérapie spécialisée doit être disponible en parallèle.</t>
  </si>
  <si>
    <t>L’hôpital dispose d’une Stroke unit certifiée par la Swiss Federation of Clinical Neuro-Societies (SFCNS).</t>
  </si>
  <si>
    <t>Il convient de respecter les directives de la Société suisse de cardiologie sur le traitement par défibrillateur. Les implants et les devices sont intégralement enregistrés dans les registres respectifs.
Les hôpitaux sont tenus de mettre en place un contrôle des indications eu égard aux résultats des patients.</t>
  </si>
  <si>
    <t>En médecine nucléaire, les dispositions de l'OFSP23 en matière de radioprotection doivent être
respectées</t>
  </si>
  <si>
    <t>Exigences spécifiques supplémentaires</t>
  </si>
  <si>
    <t>- L'institution hospitalière est affiliée à la Convention collective de travail santé 21 (CCT Santé 21).</t>
  </si>
  <si>
    <r>
      <rPr>
        <u/>
        <sz val="10"/>
        <rFont val="Arial"/>
        <family val="2"/>
      </rPr>
      <t>Un accouchement peut avoir lieu dans une maison de naissance dans les cas suivants :</t>
    </r>
    <r>
      <rPr>
        <sz val="10"/>
        <rFont val="Arial"/>
        <family val="2"/>
      </rPr>
      <t xml:space="preserve">
</t>
    </r>
    <r>
      <rPr>
        <b/>
        <sz val="10"/>
        <rFont val="Arial"/>
        <family val="2"/>
      </rPr>
      <t>a. Réalisation d'accouchements spontanés sans complication a priori</t>
    </r>
    <r>
      <rPr>
        <sz val="10"/>
        <rFont val="Arial"/>
        <family val="2"/>
      </rPr>
      <t xml:space="preserve">. La sage-femme responsable décide de l'accouchement, du post-partum et de la période d’allaitement dans la maison de naissance. Les diagnostics d’admission autorisés sont signalés par « GEBH » ou « NEOG » dans l'annexe du système GPPH (attribution des prestations médicales aux groupes de prestations [codes CIM et CHOP]) de la liste hospitalière zurichoise 2023 soins somatiques aigus.
</t>
    </r>
    <r>
      <rPr>
        <b/>
        <sz val="10"/>
        <rFont val="Arial"/>
        <family val="2"/>
      </rPr>
      <t xml:space="preserve">b. Réalisation d'accouchements simples
</t>
    </r>
    <r>
      <rPr>
        <sz val="10"/>
        <rFont val="Arial"/>
        <family val="2"/>
      </rPr>
      <t xml:space="preserve">
</t>
    </r>
    <r>
      <rPr>
        <b/>
        <sz val="10"/>
        <rFont val="Arial"/>
        <family val="2"/>
      </rPr>
      <t>c. Au moins un contrôle avant AG 36 0/7 SA</t>
    </r>
    <r>
      <rPr>
        <sz val="10"/>
        <rFont val="Arial"/>
        <family val="2"/>
      </rPr>
      <t xml:space="preserve">
− Au moins un examen préliminaire et recueil de l'anamnèse par une sage-femme de la maison de naissance
− Une échographie réalisée par un médecin spécialiste en gynécologie/obstétrique est recommandée ; elle est exigée en cas d'anomalie. Si la mère refuse le bilan et la consultation, la sage-femme doit le consigner dans le dossier.
</t>
    </r>
    <r>
      <rPr>
        <b/>
        <sz val="10"/>
        <rFont val="Arial"/>
        <family val="2"/>
      </rPr>
      <t>d. Accouchements et prise en charge des nouveau-nés à partir d’un AG 36 0/7 SA et d’un poids de naissance d'au moins 2000 g.</t>
    </r>
    <r>
      <rPr>
        <sz val="10"/>
        <rFont val="Arial"/>
        <family val="2"/>
      </rPr>
      <t xml:space="preserve">
</t>
    </r>
    <r>
      <rPr>
        <b/>
        <sz val="10"/>
        <rFont val="Arial"/>
        <family val="2"/>
      </rPr>
      <t>e. Soins des lésions du périnée du 1er ou du 2e degré</t>
    </r>
    <r>
      <rPr>
        <sz val="10"/>
        <rFont val="Arial"/>
        <family val="2"/>
      </rPr>
      <t xml:space="preserve">
</t>
    </r>
    <r>
      <rPr>
        <b/>
        <sz val="10"/>
        <rFont val="Arial"/>
        <family val="2"/>
      </rPr>
      <t>f. Admission après accouchement (prise en charge uniquement en post-partum) si la pa-tiente est adressée par un hôpital ayant un mandat de prestations NEO1 à partir d’un AG 34 0/7 SA et d’un poids minimum de 2000 g (indépendamment du poids de naissance).</t>
    </r>
    <r>
      <rPr>
        <sz val="10"/>
        <rFont val="Arial"/>
        <family val="2"/>
      </rPr>
      <t xml:space="preserve">
</t>
    </r>
    <r>
      <rPr>
        <b/>
        <sz val="10"/>
        <rFont val="Arial"/>
        <family val="2"/>
      </rPr>
      <t xml:space="preserve">g. Les sages-femmes sont tenues d’expliquer à la femme oralement et par écrit les possibilités et limites de la prise en charge dans la maison de naissance. </t>
    </r>
    <r>
      <rPr>
        <sz val="10"/>
        <rFont val="Arial"/>
        <family val="2"/>
      </rPr>
      <t xml:space="preserve">La déclaration de consentement de la maison de naissance doit être signée par la femme avec mention de la date. Sa teneur doit en substance être la suivante : dans la plupart des cas, un accouchement n’est pas un processus physique pathologique. Une maison de naissance dispose de l’équipement et des médicaments nécessaires pour un accouchement spontané sans complication. Un équipement d'urgence pour la mère et l’enfant est constamment disponible. La femme enceinte a été informée que même si tous les critères d’inclusion sont respectés, la survenue de problèmes médicaux imprévus ne peut être complètement exclue. Il relève à tout moment de l'appréciation des sages-femmes de décider si la prise en charge doit être poursuivie par un médecin ou un service hospitalier. Dans une situation d'urgence, chaque sage-femme de la maison de naissance est autorisée et tenue selon ses compétences de prodiguer les premiers soins et d’adresser la mère et l’enfant dans un hôpital.
</t>
    </r>
  </si>
  <si>
    <t xml:space="preserve">*OUI : l'exigence est actuellement remplie et le sera en 2027 et suivants
NON : l'exigence n'est actuellement pas remplie et ne le sera en 2027 et suivants
Dès 2027 : l'exigence n'est actuellement pas remplie mais le sera dès 2027 et suivants
</t>
  </si>
  <si>
    <r>
      <rPr>
        <u/>
        <sz val="10"/>
        <rFont val="Arial"/>
        <family val="2"/>
      </rPr>
      <t>Les critères d’inclusions suivants s'appliquent pour les accouchements dirigés par des sages-femmes à l’hôpital ou en milieu hospitalier :</t>
    </r>
    <r>
      <rPr>
        <sz val="10"/>
        <rFont val="Arial"/>
        <family val="2"/>
      </rPr>
      <t xml:space="preserve">
</t>
    </r>
    <r>
      <rPr>
        <b/>
        <sz val="10"/>
        <rFont val="Arial"/>
        <family val="2"/>
      </rPr>
      <t>a. Réalisation d'accouchements spontanés sans complication a priori.</t>
    </r>
    <r>
      <rPr>
        <sz val="10"/>
        <rFont val="Arial"/>
        <family val="2"/>
      </rPr>
      <t xml:space="preserve"> La sage-femme responsable décide de l'accouchement, du post-partum et de la période d’allaitement dans la maison de naissance (ou de l’ADSF dans un hôpital). Les diagnostics d’admission autorisés sont signalés par « GEBS » ou « NEOG » dans le système GPPH (attribution des prestations médicales aux groupes de prestations, codes CIM et CHOP) de la liste hospitalière zurichoise 2023 soins somatiques aigus.
</t>
    </r>
    <r>
      <rPr>
        <b/>
        <sz val="10"/>
        <rFont val="Arial"/>
        <family val="2"/>
      </rPr>
      <t xml:space="preserve">b. Réalisation d'accouchements simples
</t>
    </r>
    <r>
      <rPr>
        <sz val="10"/>
        <rFont val="Arial"/>
        <family val="2"/>
      </rPr>
      <t xml:space="preserve">
</t>
    </r>
    <r>
      <rPr>
        <b/>
        <sz val="10"/>
        <rFont val="Arial"/>
        <family val="2"/>
      </rPr>
      <t>c. Au moins un contrôle avant AG 36 0/7 SA</t>
    </r>
    <r>
      <rPr>
        <sz val="10"/>
        <rFont val="Arial"/>
        <family val="2"/>
      </rPr>
      <t xml:space="preserve">
− Au moins un examen préliminaire et recueil de l'anamnèse par une sage-femme de la maison de naissance ou de l’hôpital.
− Une échographie réalisée par un spécialiste en gynécologie/obstétrique est recom-mandée et exigée en cas d'anomalie. Si la mère refuse le bilan et la consultation, la sage-femme doit le consigner dans le dossier.
</t>
    </r>
    <r>
      <rPr>
        <b/>
        <sz val="10"/>
        <rFont val="Arial"/>
        <family val="2"/>
      </rPr>
      <t>d. Accouchements et prise en charge des nouveau-nés à partir d’un AG 36 0/7 SA et d’un poids de naissance d'au moins 2000 g.</t>
    </r>
    <r>
      <rPr>
        <sz val="10"/>
        <rFont val="Arial"/>
        <family val="2"/>
      </rPr>
      <t xml:space="preserve">
</t>
    </r>
    <r>
      <rPr>
        <b/>
        <sz val="10"/>
        <rFont val="Arial"/>
        <family val="2"/>
      </rPr>
      <t>e. Soins des lésions du périnée du 1er ou du 2e degré</t>
    </r>
    <r>
      <rPr>
        <sz val="10"/>
        <rFont val="Arial"/>
        <family val="2"/>
      </rPr>
      <t xml:space="preserve">
</t>
    </r>
    <r>
      <rPr>
        <b/>
        <sz val="10"/>
        <rFont val="Arial"/>
        <family val="2"/>
      </rPr>
      <t>f. Admission après accouchement (prise en charge uniquement en post-partum) si la patiente est adressée par un hôpital ayant un mandat de prestations NEO1 à partir de AG 34 0/7 SA et d’un poids minimum de 2000 g (indépendamment du poids de naissance).</t>
    </r>
    <r>
      <rPr>
        <sz val="10"/>
        <rFont val="Arial"/>
        <family val="2"/>
      </rPr>
      <t xml:space="preserve">
</t>
    </r>
    <r>
      <rPr>
        <b/>
        <sz val="10"/>
        <rFont val="Arial"/>
        <family val="2"/>
      </rPr>
      <t>g. Les sages-femmes sont tenues d’expliquer à la femme oralement et par écrit les possi-bilités et limites de l’ADSF.</t>
    </r>
    <r>
      <rPr>
        <sz val="10"/>
        <rFont val="Arial"/>
        <family val="2"/>
      </rPr>
      <t xml:space="preserve"> La déclaration de consentement pour l’ADSF doit être signée par la femme avec mention de la date. Sa teneur doit en substance être la suivante : un accouchement n’est pas dans la plupart des cas un processus physique pathologique. Une maison de naissance dispose de l’équipement et des médicaments nécessaires pour un accouchement spontané sans complication. Un équipement d'urgence pour la mère et l’enfant est constamment disponible. La femme enceinte a été informée que même si tous les critères d’inclusion sont respectés, la survenue de problèmes médicaux imprévus ne peut être complètement exclue. Il relève à tout moment de l'appréciation des sages-femmes de décider si la prise en charge doit être poursuivie par un médecin ou un service hospitalier. Dans une situation d'urgence, chaque sage-femme de la maison de naissance est autorisée et tenue selon ses compétences de prodiguer les premiers soins et d’adresser la mère et l’enfant dans un hôpital.</t>
    </r>
  </si>
  <si>
    <t xml:space="preserve">*OUI : l'exigence est actuellement remplie et le sera en 2027 et suivants
NON : l'exigence n'est actuellement pas remplie et ne le sera en 2027 et suivants
Dès 2027 : l'exigence n'est actuellement pas remplie mais le sera dès 2027 et suivants
</t>
  </si>
  <si>
    <t>(1) selon onglet 3.7</t>
  </si>
  <si>
    <r>
      <t xml:space="preserve">Exigences spécifiques supplément-
aires </t>
    </r>
    <r>
      <rPr>
        <b/>
        <vertAlign val="superscript"/>
        <sz val="10"/>
        <rFont val="Arial"/>
        <family val="2"/>
      </rPr>
      <t>(1)</t>
    </r>
  </si>
  <si>
    <r>
      <t>Nombre de cas AOS neuchâtelois offert en 2033</t>
    </r>
    <r>
      <rPr>
        <b/>
        <vertAlign val="superscript"/>
        <sz val="10"/>
        <rFont val="Arial"/>
        <family val="2"/>
      </rPr>
      <t xml:space="preserve"> (2)</t>
    </r>
  </si>
  <si>
    <t>- Elle met en oeuvre un système de gestion de la qualité approprié, incluant une gestion des risques (SMQR) et ancré au niveau de la direction de l'institution. Le SMQ s'oriente vers une boucle de régulation axée sur l'amélioration continue (par exemple le cycle PDCA avec les étapes de planification (Plan), de mise en œuvre (Do), d'analyse des mesures (Check) et de modification du système (Act)).</t>
  </si>
  <si>
    <t>La direction de l'institution confirme (autodéclaration) et s'engage à ce que pendant toute la durée des mandats de prestation :</t>
  </si>
  <si>
    <t xml:space="preserve">La direction de l'institution confirme (autodéclaration) et s'engage à ce que pendant toute la durée des mandats de prestation :
</t>
  </si>
  <si>
    <t>- Elle s'engage à démontrer et respecter les conditions de travail adéquates fixées par le Conseil d'État au moyen du formulaire de délaration du personnel ACTA disponible sur le site internet du SCSP et en acceptant de se soumettre à l'évaluation par l'organe de contrôle.</t>
  </si>
  <si>
    <t>- elle doit démontrer son engagement en faveur du développement durable, ses responsabilités et mesures mises en oeuvre. En particulier, elle démontre disposer et mettre en oeuvre une stratégie en matière de développement durable et d’une organisation interne pertinente à cet effet ainsi qu’utiliser des outils de suivi des performances et d’amélioration continue.</t>
  </si>
  <si>
    <t>Offre 
pour la liste hospitalière du canton de Neuchâtel 2027</t>
  </si>
  <si>
    <t>- Elle atteste que les professionnel-le-s de la santé relevant de la loi fédérale sur les professions de la santé (LPSan, RS 811.21) disposent des titres et autorisations requis selon la règlementation du canton d’implantation.</t>
  </si>
  <si>
    <t xml:space="preserve">Veuillez indiquer pour chaque groupe de prestations si vous remplissez / ne remplissez pas les exigences spécifiques supplémentaires. </t>
  </si>
  <si>
    <t>Nous vous prions de bien vouloir nous fournir les informations relatives aux spécialistes indiqués ci-après. Il faut indiquer le nombre de spécialistes ainsi que leur disponibilité actuelle ou à partir de 2027 pour chaque titre de spécialisation.</t>
  </si>
  <si>
    <t xml:space="preserve">S : 15, </t>
  </si>
  <si>
    <t>S : 100 (ou 50 par hôpital du réseau)</t>
  </si>
  <si>
    <t xml:space="preserve">Angiologie
Radiologie interventionnelle EBIR
Cardiologie
Chirurgie vasculaire   
Oncologie médicale                                                                                                                                                                              </t>
  </si>
  <si>
    <t>Chirurgie vasculaire   
Chirurgie cardiaque et vasculaire thoracique
(Angiologie)
(Radiologie)
(Cardiologie)</t>
  </si>
  <si>
    <t>(Urologie avec formation approfondie en urologie opératoire)
(Chirurgie avec formation approfondie en chirurgie viscérale)</t>
  </si>
  <si>
    <t>S : 15</t>
  </si>
  <si>
    <t>Les exigences spécifiques supplémentaires portant sur des prestations spécifiques de soins somatiques aigus complètent les exigences portant sur des prestations spécifiques de soins somatiques aigus (onglet 2.1). Elles sont en partie inspirées des "Exigences supplémentaires portant sur des prestations spécifiques – Soins somatiques aigus – version 2026.1" de la direction de la santé du Canton de Zurich. Elles s'appliquent aux hôpitaux et aux maisons de naissance bénéficiant d’un mandat de prestations du canton de Neuchâtel (hôpitaux de la liste) dans le domaine des soins somatiques aigus.
Lorsqu’un mandat de prestation de la CIMHS est attribué à titre temporaire au niveau cantonal, les exigences de la CIMHS continuent de s’appliquer, sauf disposition contraire.</t>
  </si>
  <si>
    <r>
      <t>3.7.2 Autres exigences supplémentaires</t>
    </r>
    <r>
      <rPr>
        <sz val="8"/>
        <rFont val="Arial"/>
        <family val="2"/>
      </rPr>
      <t xml:space="preserve"> : GEBS Accouchement dirigé par des sages-femmes à l’hôpital ou en milieu hospitalier et NEOG Soins de base aux nouveau-nés (à partir d’un AG 36 0/7 SA)</t>
    </r>
  </si>
  <si>
    <r>
      <t>3.7.1 Autres exigences supplémentaires</t>
    </r>
    <r>
      <rPr>
        <sz val="8"/>
        <rFont val="Arial"/>
        <family val="2"/>
      </rPr>
      <t xml:space="preserve"> : GEBH Maisons de naissance et NEOG Soins de base aux nouveau-nés (à partir d’un AG 36 0/7 SA)</t>
    </r>
  </si>
  <si>
    <r>
      <t>3.7.3 Autres exigences supplémentaires</t>
    </r>
    <r>
      <rPr>
        <sz val="8"/>
        <rFont val="Arial"/>
        <family val="2"/>
      </rPr>
      <t xml:space="preserve"> : KINM Pédiatrie et KINC Chirurgie pédiatrique</t>
    </r>
  </si>
  <si>
    <r>
      <t>3.7.4 Autres exigences supplémentaires</t>
    </r>
    <r>
      <rPr>
        <sz val="8"/>
        <rFont val="Arial"/>
        <family val="2"/>
      </rPr>
      <t xml:space="preserve"> : KINB Chirurgie pédiatrique de base</t>
    </r>
  </si>
  <si>
    <r>
      <t>3.7.5 Autres exigences supplémentaires</t>
    </r>
    <r>
      <rPr>
        <sz val="8"/>
        <rFont val="Arial"/>
        <family val="2"/>
      </rPr>
      <t xml:space="preserve"> : KAA, KAB, KAC, KAD Anesthésie pédiatrique</t>
    </r>
  </si>
  <si>
    <r>
      <t>3.7.6 Autres exigences supplémentaires</t>
    </r>
    <r>
      <rPr>
        <sz val="8"/>
        <rFont val="Arial"/>
        <family val="2"/>
      </rPr>
      <t xml:space="preserve"> : GER Centre de compétences en gériatrie aiguë</t>
    </r>
  </si>
  <si>
    <r>
      <t>3.7.7 Autres exigences supplémentaires</t>
    </r>
    <r>
      <rPr>
        <sz val="8"/>
        <rFont val="Arial"/>
        <family val="2"/>
      </rPr>
      <t xml:space="preserve"> : PAL Centre de compétences en soins palliatifs</t>
    </r>
  </si>
  <si>
    <t>Il n'est possible de postuler que pour le BP ou le BPE.</t>
  </si>
  <si>
    <r>
      <rPr>
        <sz val="10"/>
        <rFont val="Arial"/>
        <family val="2"/>
      </rPr>
      <t xml:space="preserve">(1) selon onglet : </t>
    </r>
    <r>
      <rPr>
        <u/>
        <sz val="10"/>
        <color indexed="12"/>
        <rFont val="Arial"/>
        <family val="2"/>
      </rPr>
      <t>3.7 Exigences spécifiques supplémentaires</t>
    </r>
  </si>
  <si>
    <t>La condition du bon fonctionnement d’un hôpital est que les soins de base puissent être assurés à tout moment. On distingue à cet égard deux paquets de base distincts. Ils constituent la condition à la fourniture de prestations médicales et chirurgicales d'autres groupes de prestations. 
- Le paquet de base (BP) comprend toutes les prestations médicales et chirurgicales qui ne font pas partie des groupes de prestations spécialisées (toutes les prestations des soins de base). Le BP constitue la base pour tous les hôpitaux avec un service des urgences et est pour eux obligatoire. 
- Le paquet de base programmé (BPE) comprend les prestations relevant des soins de base dans les domaines de prestations programmées pour lesquels l’hôpital dispose d'un mandat de prestations.
Exemple : un hôpital ayant le groupe de prestations DER1 dermatologie dans son mandat de prestations doit aussi proposer les prestations du groupe de prestations BP paquet de base chirurgie et médecine interne, c’est-à-dire toutes les prestations des soins de base, car le BP est obligatoire pour DER1. Un autre hôpital disposant du groupe de prestations DER2 traitement des plaies doit proposer de toute façon les prestations des soins de base dans le domaine de la dermatologie, pour autant qu’il ne souhaite pas fournir de soins de base généraux avec urgences. En effet, DER2 est également possible en relation avec le paquet de base BPE.</t>
  </si>
  <si>
    <t>Des nombres minimaux de cas (NMC) sont exigés dans certains groupes de prestations. Ils concernent le site hospitalier (« S »). Les nombres minimaux de cas indiqués s'entendent par année civile.</t>
  </si>
  <si>
    <t>Paquet de base (BP)</t>
  </si>
  <si>
    <t>Paquet de base programmé (BPE)</t>
  </si>
  <si>
    <t>Institution :</t>
  </si>
  <si>
    <t>Insitution</t>
  </si>
  <si>
    <t>Cystectomie radicale (CIMHS)</t>
  </si>
  <si>
    <r>
      <rPr>
        <b/>
        <sz val="10"/>
        <color theme="0" tint="-0.34998626667073579"/>
        <rFont val="Arial"/>
        <family val="2"/>
      </rPr>
      <t>Pour les établissements NE :</t>
    </r>
    <r>
      <rPr>
        <sz val="10"/>
        <color theme="0" tint="-0.34998626667073579"/>
        <rFont val="Arial"/>
        <family val="2"/>
      </rPr>
      <t xml:space="preserve">
- liste nominative des médecins.
- liste nominative des professionnel-le-s de la santé, y compris titre selon la LPSan (art. 2 LPSan).
</t>
    </r>
    <r>
      <rPr>
        <b/>
        <sz val="10"/>
        <color theme="0" tint="-0.34998626667073579"/>
        <rFont val="Arial"/>
        <family val="2"/>
      </rPr>
      <t>Pour les établissements hors canton NE :</t>
    </r>
    <r>
      <rPr>
        <sz val="10"/>
        <color theme="0" tint="-0.34998626667073579"/>
        <rFont val="Arial"/>
        <family val="2"/>
      </rPr>
      <t xml:space="preserve">
- attestation du service de la santé publique du canton d'implantation de l'établissement.</t>
    </r>
  </si>
  <si>
    <t>- copie du concept de prise en charge relative à l’information des patient-e-s, au consentement libre et éclairé, et à l’accompagnement des patient-e-s allophones.</t>
  </si>
  <si>
    <r>
      <rPr>
        <sz val="10"/>
        <rFont val="Arial"/>
        <family val="2"/>
      </rPr>
      <t>Conformément à la LS (art. 83e, al. 2, let. d), l’institution hospitalière doit garantir des conditions de travail adéquates au personnel de l’institution hospitalière à l’exception des professions médicales universitaires au sens de la loi fédérale sur les professions médicales universitaires (LPMéd) du 23 juin 2006, et de la direction générale. Les exigences à respecter pour que les conditions de travail soient considérées comme adéquates sont précisées à l’art. 83f LS. En vertu de l’alinéa 3 de l’art. 83f LS, l’évaluation du respect de ces exigences se fait selon les modalités fixées dans l’arrêté du Conseil d’État sur les conditions de travail adéquates (ACTA) du 10 juin 2026.</t>
    </r>
    <r>
      <rPr>
        <sz val="10"/>
        <color rgb="FFFF0000"/>
        <rFont val="Arial"/>
        <family val="2"/>
      </rPr>
      <t xml:space="preserve">
</t>
    </r>
    <r>
      <rPr>
        <i/>
        <sz val="10"/>
        <rFont val="Arial"/>
        <family val="2"/>
      </rPr>
      <t xml:space="preserve">
</t>
    </r>
    <r>
      <rPr>
        <b/>
        <sz val="10"/>
        <rFont val="Arial"/>
        <family val="2"/>
      </rPr>
      <t>Le site hospitalier sis hors du canton de Neuchâtel pour lequel l'institution hospitalière postule est exempté de cette exigence</t>
    </r>
    <r>
      <rPr>
        <b/>
        <i/>
        <sz val="10"/>
        <rFont val="Arial"/>
        <family val="2"/>
      </rPr>
      <t>.</t>
    </r>
    <r>
      <rPr>
        <sz val="10"/>
        <rFont val="Arial"/>
        <family val="2"/>
      </rPr>
      <t xml:space="preserve">
</t>
    </r>
    <r>
      <rPr>
        <sz val="10"/>
        <color rgb="FFFF0000"/>
        <rFont val="Arial"/>
        <family val="2"/>
      </rPr>
      <t xml:space="preserve">
</t>
    </r>
  </si>
  <si>
    <t>- extrait de l'Office des poursuites</t>
  </si>
  <si>
    <t>- attestation fiscale la plus récente</t>
  </si>
  <si>
    <t>- certificat REKOLE ou planning de certification</t>
  </si>
  <si>
    <t>En interne (OUI/NON/dès 2027)* ?</t>
  </si>
  <si>
    <t>Les groupes de prestations suivants sont nécessaire à d'autres groupes de prestations un lien interne ou une coopération. Veuillez indiquer quelles prestations est ou sera réalisée en interne ou en coopération et avec quel(s) partenaires.</t>
  </si>
  <si>
    <t>3. Postulation</t>
  </si>
  <si>
    <t>Vos indications seront automatiquement reportées dans l'onglet 3.Postulation en cas de postulation :</t>
  </si>
  <si>
    <r>
      <rPr>
        <sz val="10"/>
        <rFont val="Arial"/>
        <family val="2"/>
      </rPr>
      <t xml:space="preserve">Exigences spécifiques supplémentaires en soins somatiques aigus </t>
    </r>
    <r>
      <rPr>
        <u/>
        <sz val="10"/>
        <color indexed="12"/>
        <rFont val="Arial"/>
        <family val="2"/>
      </rPr>
      <t>(onglet 3.7)</t>
    </r>
  </si>
  <si>
    <t>(OUI/NON)*</t>
  </si>
  <si>
    <t>*OUI : l'exigence est actuellement remplie et le sera en 2027 et suivants
NON : l'exigence n'est actuellement pas remplie et ne le sera en 2027 et suivants</t>
  </si>
  <si>
    <t>- comptabilité analytique 2022, 2023, 2024 et 2025 (ITAR-K), y compris détails et explications de la passerelle d’ajustement et les centres de charge distincts pour les prestations d’intérêt général et les autres prestations</t>
  </si>
  <si>
    <t>- Quel est le ratio EBITDAR en 2025 ?</t>
  </si>
  <si>
    <t>- bilan et comptes 2025 audités, ainsi que le rapport de révision des comptes 2025</t>
  </si>
  <si>
    <t>- Quel est le ratio de fonds propres en 2025 ?</t>
  </si>
  <si>
    <t>- Quel est le coût par cas ajusté selon le degré de sévérité (ITAR-K) en 2025 ?</t>
  </si>
  <si>
    <t>(OUI/NON)</t>
  </si>
  <si>
    <t>©Fichier MS Excel créé par Spitalplanung.swiss SA sur la base du fichier d’offre MS Excel soins somatiques aigus et du concept GPPH en soins somatiques aigus de la Direction de la santé du canton de Zurich</t>
  </si>
  <si>
    <r>
      <t xml:space="preserve">2. Groupes de prestations et exigences spécifiques
</t>
    </r>
    <r>
      <rPr>
        <b/>
        <sz val="12"/>
        <color theme="0"/>
        <rFont val="Arial"/>
        <family val="2"/>
      </rPr>
      <t>sur la base de la systématique GPPH 2024 en soins somatiques aigus : Exigences spécifiques aux prestations (version 2024.1 ; valable à partir du 1</t>
    </r>
    <r>
      <rPr>
        <b/>
        <vertAlign val="superscript"/>
        <sz val="12"/>
        <color theme="0"/>
        <rFont val="Arial"/>
        <family val="2"/>
      </rPr>
      <t>er</t>
    </r>
    <r>
      <rPr>
        <b/>
        <sz val="12"/>
        <color theme="0"/>
        <rFont val="Arial"/>
        <family val="2"/>
      </rPr>
      <t> janvier 2024) de la GDZH</t>
    </r>
  </si>
  <si>
    <t>1. Introduction</t>
  </si>
  <si>
    <t>Introduction</t>
  </si>
  <si>
    <t xml:space="preserve">3. Postulation </t>
  </si>
  <si>
    <t>Informations sur les spécialistes et leur disponibilité</t>
  </si>
  <si>
    <t>Service d'urgence (SU)</t>
  </si>
  <si>
    <t>Unité de soins intensifs (SI)</t>
  </si>
  <si>
    <t>Tumor boards</t>
  </si>
  <si>
    <t>KINM Pédiatrie et KINC Chirurgie pédiatrique</t>
  </si>
  <si>
    <t>KINB Chirurgie pédiatrique de base</t>
  </si>
  <si>
    <t>KAA, KAB, KAC, KAD Anesthésie pédiatrique</t>
  </si>
  <si>
    <t>GER Centre de compétences en gériatrie aiguë</t>
  </si>
  <si>
    <t>PAL Centre de compétences en soins palliatifs</t>
  </si>
  <si>
    <t>3.7.1</t>
  </si>
  <si>
    <t>3.7.2</t>
  </si>
  <si>
    <t>3.7.3</t>
  </si>
  <si>
    <t>3.7.4</t>
  </si>
  <si>
    <t>3.7.5</t>
  </si>
  <si>
    <t>3.7.6</t>
  </si>
  <si>
    <t>3.7.7</t>
  </si>
  <si>
    <t>3.1</t>
  </si>
  <si>
    <t>3.2</t>
  </si>
  <si>
    <t>3.3</t>
  </si>
  <si>
    <t>3.4</t>
  </si>
  <si>
    <t>3.5</t>
  </si>
  <si>
    <t>3.6</t>
  </si>
  <si>
    <t>3.7</t>
  </si>
  <si>
    <t>Obligations</t>
  </si>
  <si>
    <t>Livrables</t>
  </si>
  <si>
    <t>Exigences spécifiques</t>
  </si>
  <si>
    <t>Autres informations</t>
  </si>
  <si>
    <t>Confirmation de l'offre</t>
  </si>
  <si>
    <t>Informations importantes</t>
  </si>
  <si>
    <t>GEBH et NEOG (maison de naissance extra-muros)</t>
  </si>
  <si>
    <t>GEBS et NEOG (maison de naissance intra-muros)</t>
  </si>
  <si>
    <t>11. Livrables</t>
  </si>
  <si>
    <t>10. Confirmation de l’offre pour la liste hospitalière du canton de Neuchâtel 2027 en soins somatiques aigus</t>
  </si>
  <si>
    <t>9. Autres informations et coordination intercantonale</t>
  </si>
  <si>
    <t xml:space="preserve">8. Obligations incombant à l’institution hospitalière inscrite sur la liste hospitalière </t>
  </si>
  <si>
    <t>7. Autres exigences générales</t>
  </si>
  <si>
    <t>6. Exigences générales en matière de conditions de travail</t>
  </si>
  <si>
    <t>5. Exigences générales en matière d'économicité</t>
  </si>
  <si>
    <t>4. Exigences générales en matière de qualité</t>
  </si>
  <si>
    <t>Soins de base (BP et BPE)</t>
  </si>
  <si>
    <t>Onglets à remplir</t>
  </si>
  <si>
    <t>Documents supplémentaires</t>
  </si>
  <si>
    <t>(Spécialiste en chirurgie)</t>
  </si>
  <si>
    <t>Spécialiste en chirurgie</t>
  </si>
  <si>
    <r>
      <t>En cas de coopération : partenaire (s) de coopération ?</t>
    </r>
    <r>
      <rPr>
        <b/>
        <vertAlign val="superscript"/>
        <sz val="10"/>
        <rFont val="Arial"/>
        <family val="2"/>
      </rPr>
      <t>(1)</t>
    </r>
  </si>
  <si>
    <r>
      <rPr>
        <sz val="10"/>
        <rFont val="Arial"/>
        <family val="2"/>
      </rPr>
      <t xml:space="preserve">(1) Les conventions de collaboration avec un partenaire font l'objet d'une demande de livrable </t>
    </r>
    <r>
      <rPr>
        <u/>
        <sz val="10"/>
        <color indexed="12"/>
        <rFont val="Arial"/>
        <family val="2"/>
      </rPr>
      <t>(onglet 11)</t>
    </r>
  </si>
  <si>
    <r>
      <t>Une certification du laboratoire du sommeil par la Société suisse de recherche sur le som-meil, de médecine du sommeil et de chronobiologie (SSSSC) est nécessaire pour les poly-somnographies.</t>
    </r>
    <r>
      <rPr>
        <vertAlign val="superscript"/>
        <sz val="8"/>
        <rFont val="Arial"/>
        <family val="2"/>
      </rPr>
      <t>(1)</t>
    </r>
  </si>
  <si>
    <r>
      <t>Pour le traitement des patients bariatriques, il est nécessaire de remplir les critères de la Swiss Society for the Study of Morbid Obesity and Metabolic Disorders (SMOB), ainsi que d’être certifié et reconnu comme centre primaire ou centre de référence par la SMOB.</t>
    </r>
    <r>
      <rPr>
        <vertAlign val="superscript"/>
        <sz val="8"/>
        <rFont val="Arial"/>
        <family val="2"/>
      </rPr>
      <t>(1)</t>
    </r>
  </si>
  <si>
    <r>
      <t>La réalisation de transplantations de cellules souches hématopoïétiques autologues est soumise à une accréditation par le Joint Accreditation Comittee ISCT EBMT (JACIE).</t>
    </r>
    <r>
      <rPr>
        <vertAlign val="superscript"/>
        <sz val="8"/>
        <rFont val="Arial"/>
        <family val="2"/>
      </rPr>
      <t>(1)</t>
    </r>
  </si>
  <si>
    <r>
      <t>I &amp; II (III dans des conditions particulières</t>
    </r>
    <r>
      <rPr>
        <vertAlign val="superscript"/>
        <sz val="10"/>
        <rFont val="Arial"/>
        <family val="2"/>
      </rPr>
      <t>1</t>
    </r>
    <r>
      <rPr>
        <sz val="10"/>
        <rFont val="Arial"/>
        <family val="2"/>
      </rPr>
      <t>)</t>
    </r>
  </si>
  <si>
    <t>À partir de la période postnéonatale</t>
  </si>
  <si>
    <r>
      <t>- plan financier pluriannuel 2027-2030</t>
    </r>
    <r>
      <rPr>
        <vertAlign val="superscript"/>
        <sz val="10"/>
        <rFont val="Arial"/>
        <family val="2"/>
      </rPr>
      <t>(2)</t>
    </r>
  </si>
  <si>
    <t>(1) En cas de projet de création d’une nouvelle institution hospitalière, l’évaluation du caractère économique ne pouvant pas se fonder sur des données historiques, le canton examinera les données prévisionnelles fournies. Le mandat de prestations pourra être attribué pour une durée limitée, le temps de vérifier que le caractère économique effectivement réalisée corresponde à celui annoncé dans ses comptes prévisionnels, conformément aux recommandations de la CDS (n°4, a-b).</t>
  </si>
  <si>
    <t>(2) Le plan financier pluriannuel est une partie chiffrée, souvent incluse dans le business plan. Il présente des prévisions financières sur plusieurs années (généralement 3 à 5 ans).
Il comprend :
- Compte de résultat prévisionnel
- Plan de trésorie
- Bilan prévisionnel
- Plan financement
- Hypothèse de croissance</t>
  </si>
  <si>
    <r>
      <t>CCT Santé 21</t>
    </r>
    <r>
      <rPr>
        <b/>
        <vertAlign val="superscript"/>
        <sz val="10"/>
        <rFont val="Arial"/>
        <family val="2"/>
      </rPr>
      <t>(1)</t>
    </r>
  </si>
  <si>
    <r>
      <t>ACTA</t>
    </r>
    <r>
      <rPr>
        <b/>
        <vertAlign val="superscript"/>
        <sz val="10"/>
        <rFont val="Arial"/>
        <family val="2"/>
      </rPr>
      <t>(2, 3)</t>
    </r>
  </si>
  <si>
    <t>(3) Formulaire de déclaration du personnel ACTA</t>
  </si>
  <si>
    <t>(2) Arrêté du Conseil d’État sur les conditions de travail adéquates (ACTA) du 10 juin 2026.</t>
  </si>
  <si>
    <t>Les livrables requis dans le cadre de la présente postulation figure ci-dessous. Le Service cantonal de la santé publique se réserve toutefois le droit de solliciter tout document ou renseignement complémentaire nécessaire à l'évaluation de l'offre.</t>
  </si>
  <si>
    <t>- données économiques prévisionnelles en cas de nouvelle institution</t>
  </si>
  <si>
    <t>4.10</t>
  </si>
  <si>
    <t>5.1 Normes comptables et codage</t>
  </si>
  <si>
    <r>
      <t>5.2 Coûts par cas</t>
    </r>
    <r>
      <rPr>
        <b/>
        <vertAlign val="superscript"/>
        <sz val="10"/>
        <rFont val="Arial"/>
        <family val="2"/>
      </rPr>
      <t>(1)</t>
    </r>
  </si>
  <si>
    <r>
      <t>5.3 Pérennité</t>
    </r>
    <r>
      <rPr>
        <b/>
        <vertAlign val="superscript"/>
        <sz val="10"/>
        <rFont val="Arial"/>
        <family val="2"/>
      </rPr>
      <t>(1)</t>
    </r>
  </si>
  <si>
    <r>
      <t>5.4 Solvabilité</t>
    </r>
    <r>
      <rPr>
        <b/>
        <vertAlign val="superscript"/>
        <sz val="10"/>
        <rFont val="Arial"/>
        <family val="2"/>
      </rPr>
      <t>(1)</t>
    </r>
  </si>
  <si>
    <t>5.5 Autres</t>
  </si>
  <si>
    <t>8.10</t>
  </si>
  <si>
    <t>9.1 Nouvelle institution</t>
  </si>
  <si>
    <t>9.2 Informations organisationnelles</t>
  </si>
  <si>
    <r>
      <t xml:space="preserve">9.3 Informations concernant le personnel par catégorie professionnelle en 2024 </t>
    </r>
    <r>
      <rPr>
        <sz val="10"/>
        <rFont val="Arial"/>
        <family val="2"/>
      </rPr>
      <t>(selon KS)</t>
    </r>
  </si>
  <si>
    <t>9.4 Nom et adresse du prestataire (spécifique au site)</t>
  </si>
  <si>
    <t>9.4 Forme juridique et entité responsable</t>
  </si>
  <si>
    <t>9.5 Nom de la personne représentant la direction (CEO) du prestataire</t>
  </si>
  <si>
    <t>9.6 Nom de la personne responsable des soins somatiques aigus pour ce site (directeur, médecin-chef)</t>
  </si>
  <si>
    <t>9.8 Le site est-il un hôpital répertorié dans autre canton ? Si oui, dans quel/quels cantons ? Et pour quels groupes de prestations ?</t>
  </si>
  <si>
    <t>9.9 Avez-vous l’intention faire une offre pour la liste hospitalière d’un autre canton avec ce site ? Si oui, dans quel/quels cantons ? Et pour quels groupes de prestations ?</t>
  </si>
  <si>
    <t>9.10 Existe-t-il d’autres contrats ou conventions avec d’autres cantons ou prestataires ? Si oui, veuillez préciser.</t>
  </si>
  <si>
    <t>5 Documents à fournir relatifs aux exigences générales en matière d'économicité :</t>
  </si>
  <si>
    <t>4 Documents à fournir relatifs aux exigences générales en matière de qualité :</t>
  </si>
  <si>
    <t>6 Documents à fournir relatifs aux exigences générales en matière de conditions de travail :</t>
  </si>
  <si>
    <t>7 Documents à fournir relatifs aux autres exigences générales :</t>
  </si>
  <si>
    <t>Systématique GPPH - Groupes de prestations et exigences spécifiques</t>
  </si>
  <si>
    <t>Exigences générales en matière de qualité</t>
  </si>
  <si>
    <t>Exigences générales en matière d'économicité</t>
  </si>
  <si>
    <t>Exigences générales en matière de conditions de travail</t>
  </si>
  <si>
    <t>Autres exigences générales</t>
  </si>
  <si>
    <t>Autres informations et coordination intercantonale</t>
  </si>
  <si>
    <t>Confirmation de l'offre pour la liste hospitalière du canton de Neuchâtel 2027 pour le domaine des soins somatiques aigus: signatures</t>
  </si>
  <si>
    <t>Quel sera la capacité maximale de nombre de lit en 2027 ?</t>
  </si>
  <si>
    <t>Votre postulation concerne-t-elle un projet de nouvelle institution hospitalière ?</t>
  </si>
  <si>
    <t>Si non, votre postulation concerne-t-elle une institution hospitalière ayant moins de 2 ans d'exercice ?</t>
  </si>
  <si>
    <t>Par votre signature, vous confirmez qu’il n’existe au sein de votre institution hospitalière aucun système d’incitation économique inapproprié visant à augmenter le nombre de prestations facturées à l’assurance obligatoire des soins ou à contourner l’obligation d’admission prévue à l’art. 41a LAMal.</t>
  </si>
  <si>
    <t>Service cantonale de la santé publique</t>
  </si>
  <si>
    <t>L’attestation signée par les personnes autorisées doit être envoyée par voie postale au plus tard le 14 septembre 2026 (le cachet postal faisant foi) à l’adresse suivante :</t>
  </si>
  <si>
    <t>Conditions d'admission</t>
  </si>
  <si>
    <t>L’offre doit en outre se baser, pour la définition des groupes de prestations de la Direction de la santé du canton de Zurich (GDZH), sur la version du groupeur en vigueur au moment de l’offre, et sur les catalogues CHOP et CIM pour l’attribution des cas au sein des groupes de prestations médicales. L’aperçu des versions du groupeur se trouve sur le site Internet de la Conférence des directrices et des directeurs cantonaux de la santé (CDS) et de la GDZH.</t>
  </si>
  <si>
    <r>
      <rPr>
        <b/>
        <sz val="10"/>
        <rFont val="Arial"/>
        <family val="2"/>
      </rPr>
      <t>L'institution est invitée :</t>
    </r>
    <r>
      <rPr>
        <sz val="10"/>
        <rFont val="Arial"/>
        <family val="2"/>
      </rPr>
      <t xml:space="preserve">
- à postuler par groupe de prestation pour la planification hospitalière (GPPH) en indiquant le nombre de patient-e-s neuchâtelois à charge de l'AOS qu'elle est en entend prendre en charge ;
- à saisir les exigences spécifiques et les exigences spécifiques supplémentaires pour les GPPH sélectionnés ;
- à saisir les informations relatives aux conditions d'admissions à la liste hospitalière (qualité, économicité, conditions de travail et autres exigences) ;
- à saisir les informations relatives aux obligations incombant à l'institution hospitalière inscrite sur la liste hospitalière ;
- à saisir les autres informations générales et de coordination intercantonale ;
- à confirmer l'offre et la signer ;
- à fournir l'ensemble des livrables nécessaires à l'évaluation de l'offre.
</t>
    </r>
  </si>
  <si>
    <t>- copie de la Stratégie en matière de développement durable (DD) de l'institution.
- copie du Cahier des charges de la personne responsable/dir./chargée de la stratégie du DD ( y compris taux d'activité).
- copie de l'Organigramme de l'institution avec mention du rattachement hiérarchique de la personne responsable/dir./chargée de la stratégie du DD.
- copie de la liste des indicateurs de suivi de performance.</t>
  </si>
  <si>
    <t>- copie de la liste des indicateurs de suivi de performance.</t>
  </si>
  <si>
    <r>
      <rPr>
        <sz val="10"/>
        <rFont val="Arial"/>
        <family val="2"/>
      </rPr>
      <t xml:space="preserve">Exigences spécifiques aux prestations en soins somatiques aigus </t>
    </r>
    <r>
      <rPr>
        <u/>
        <sz val="10"/>
        <color indexed="12"/>
        <rFont val="Arial"/>
        <family val="2"/>
      </rPr>
      <t>(onglet 2)</t>
    </r>
  </si>
  <si>
    <r>
      <t>Paquet de base (</t>
    </r>
    <r>
      <rPr>
        <b/>
        <u/>
        <sz val="12"/>
        <color theme="0"/>
        <rFont val="Arial"/>
        <family val="2"/>
      </rPr>
      <t>onglet 3.1</t>
    </r>
    <r>
      <rPr>
        <b/>
        <sz val="12"/>
        <color theme="0"/>
        <rFont val="Arial"/>
        <family val="2"/>
      </rPr>
      <t>)</t>
    </r>
  </si>
  <si>
    <r>
      <t>Médecin spécialiste – Titre de médecin spécialiste / formations approfondies FMH (</t>
    </r>
    <r>
      <rPr>
        <b/>
        <u/>
        <sz val="12"/>
        <color theme="0"/>
        <rFont val="Arial"/>
        <family val="2"/>
      </rPr>
      <t>onglet 3.2</t>
    </r>
    <r>
      <rPr>
        <b/>
        <sz val="12"/>
        <color theme="0"/>
        <rFont val="Arial"/>
        <family val="2"/>
      </rPr>
      <t>)</t>
    </r>
  </si>
  <si>
    <r>
      <t>Service d’urgences (</t>
    </r>
    <r>
      <rPr>
        <b/>
        <u/>
        <sz val="12"/>
        <color theme="0"/>
        <rFont val="Arial"/>
        <family val="2"/>
      </rPr>
      <t>onglet 3.3</t>
    </r>
    <r>
      <rPr>
        <b/>
        <sz val="12"/>
        <color theme="0"/>
        <rFont val="Arial"/>
        <family val="2"/>
      </rPr>
      <t>)</t>
    </r>
  </si>
  <si>
    <r>
      <t>Médecin spécialiste – Disponibilité (</t>
    </r>
    <r>
      <rPr>
        <b/>
        <u/>
        <sz val="12"/>
        <color theme="0"/>
        <rFont val="Arial"/>
        <family val="2"/>
      </rPr>
      <t>onglet 3.2</t>
    </r>
    <r>
      <rPr>
        <b/>
        <sz val="12"/>
        <color theme="0"/>
        <rFont val="Arial"/>
        <family val="2"/>
      </rPr>
      <t>)</t>
    </r>
  </si>
  <si>
    <r>
      <t>Service de soins intensifs (</t>
    </r>
    <r>
      <rPr>
        <b/>
        <u/>
        <sz val="12"/>
        <color theme="0"/>
        <rFont val="Arial"/>
        <family val="2"/>
      </rPr>
      <t>onglet 3.4</t>
    </r>
    <r>
      <rPr>
        <b/>
        <sz val="12"/>
        <color theme="0"/>
        <rFont val="Arial"/>
        <family val="2"/>
      </rPr>
      <t>)</t>
    </r>
  </si>
  <si>
    <r>
      <t>Lien - en interne ou en coopération (</t>
    </r>
    <r>
      <rPr>
        <b/>
        <u/>
        <sz val="12"/>
        <color theme="0"/>
        <rFont val="Arial"/>
        <family val="2"/>
      </rPr>
      <t>onglet 3.5</t>
    </r>
    <r>
      <rPr>
        <b/>
        <sz val="12"/>
        <color theme="0"/>
        <rFont val="Arial"/>
        <family val="2"/>
      </rPr>
      <t>)</t>
    </r>
  </si>
  <si>
    <r>
      <t>Lien - en interne uniquement (</t>
    </r>
    <r>
      <rPr>
        <b/>
        <u/>
        <sz val="12"/>
        <color theme="0"/>
        <rFont val="Arial"/>
        <family val="2"/>
      </rPr>
      <t>onglet 3.5</t>
    </r>
    <r>
      <rPr>
        <b/>
        <sz val="12"/>
        <color theme="0"/>
        <rFont val="Arial"/>
        <family val="2"/>
      </rPr>
      <t>)</t>
    </r>
  </si>
  <si>
    <r>
      <t>Tumor board (</t>
    </r>
    <r>
      <rPr>
        <b/>
        <u/>
        <sz val="12"/>
        <color theme="0"/>
        <rFont val="Arial"/>
        <family val="2"/>
      </rPr>
      <t>onglet 3.6</t>
    </r>
    <r>
      <rPr>
        <b/>
        <sz val="12"/>
        <color theme="0"/>
        <rFont val="Arial"/>
        <family val="2"/>
      </rPr>
      <t>)</t>
    </r>
  </si>
  <si>
    <r>
      <t xml:space="preserve">En principe, les exigences de qualité qui s’appliquent aux </t>
    </r>
    <r>
      <rPr>
        <b/>
        <sz val="10.5"/>
        <color theme="1"/>
        <rFont val="Arial"/>
        <family val="2"/>
      </rPr>
      <t>hôpitaux pédiatriques</t>
    </r>
    <r>
      <rPr>
        <sz val="10.5"/>
        <color theme="1"/>
        <rFont val="Arial"/>
        <family val="2"/>
      </rPr>
      <t xml:space="preserve"> sont les mêmes que celles des hôpitaux de la liste. Dans des cas exceptionnels fondés, des règles particulières sont possibles d'entente avec la direction de la santé.</t>
    </r>
  </si>
  <si>
    <t>Les hôpitaux disposant du paquet de base BP, qui traitent donc aussi des patients en urgence, gèrent un SU adéquat. En fonction du degré d’urgence des traitements d'urgence par groupe de prestations, les exigences requises des SU sont classées en trois niveaux (1 à 3). En ce qui concerne l’obstétrique, des exigences particulières pour les urgences sont de plus définies dans le niveau 4.</t>
  </si>
  <si>
    <r>
      <rPr>
        <sz val="10"/>
        <rFont val="Arial"/>
        <family val="2"/>
      </rPr>
      <t xml:space="preserve">(1) fait l'objet d'une demande de livrable </t>
    </r>
    <r>
      <rPr>
        <u/>
        <sz val="10"/>
        <color indexed="12"/>
        <rFont val="Arial"/>
        <family val="2"/>
      </rPr>
      <t>(onglet 11)</t>
    </r>
  </si>
  <si>
    <t>(1) Le site hospitalier sis hors du canton de Neuchâtel pour lequel l'institution hospitalière postule est exempté de cette exigence.</t>
  </si>
  <si>
    <r>
      <t>- Elle valorise les ressources locales, sous réserve des exigences de la législation en matière de marchés publics.</t>
    </r>
    <r>
      <rPr>
        <vertAlign val="superscript"/>
        <sz val="10"/>
        <rFont val="Arial"/>
        <family val="2"/>
      </rPr>
      <t>(1)</t>
    </r>
  </si>
  <si>
    <r>
      <t>- Elle participe à l’effort de formation du personnel de santé non universitaire et des médecins dans le cadre défini par le Conseil d’État.</t>
    </r>
    <r>
      <rPr>
        <vertAlign val="superscript"/>
        <sz val="10"/>
        <rFont val="Arial"/>
        <family val="2"/>
      </rPr>
      <t>(1)</t>
    </r>
    <r>
      <rPr>
        <sz val="10"/>
        <rFont val="Arial"/>
        <family val="2"/>
      </rPr>
      <t xml:space="preserve">
</t>
    </r>
  </si>
  <si>
    <r>
      <t>- Elle met à disposition le nombre de places de formation postgrade en médecine par filière et par année selon les prescriptions du département.</t>
    </r>
    <r>
      <rPr>
        <vertAlign val="superscript"/>
        <sz val="10"/>
        <rFont val="Arial"/>
        <family val="2"/>
      </rPr>
      <t>(1)</t>
    </r>
  </si>
  <si>
    <r>
      <t>- Elle participe à l’effort de formation continue de son personnel de santé non universitaire.</t>
    </r>
    <r>
      <rPr>
        <vertAlign val="superscript"/>
        <sz val="10"/>
        <rFont val="Arial"/>
        <family val="2"/>
      </rPr>
      <t>(1)</t>
    </r>
  </si>
  <si>
    <r>
      <t>- Elle participe à l’effort d’insertion et d’intégration professionnelle.</t>
    </r>
    <r>
      <rPr>
        <vertAlign val="superscript"/>
        <sz val="10"/>
        <rFont val="Arial"/>
        <family val="2"/>
      </rPr>
      <t>(1)</t>
    </r>
  </si>
  <si>
    <r>
      <t>- Elle invite, sur demande du SCSP, celui-ci à assister, en qualité d’observateur, aux négociations tarifaires et lui transmet les documents utiles.</t>
    </r>
    <r>
      <rPr>
        <vertAlign val="superscript"/>
        <sz val="10"/>
        <rFont val="Arial"/>
        <family val="2"/>
      </rPr>
      <t>(1)</t>
    </r>
  </si>
  <si>
    <t>Par la présente, la ou les personnes titulaires du droit de signature pour l’institution hospitalière candidate confirment les informations fournies dans la présente offre :</t>
  </si>
  <si>
    <t>2. L’attestation signée par les personnes autorisées doit être envoyée par voie postale au plus tard le 14 septembre 2026 (le cachet postal faisant foi) à l’adresse du SCSP.</t>
  </si>
  <si>
    <t>1. Le dossier de candidature, dûment rempli doit être déposé par email au plus tard le 14 septembre 2026 à 23h59 avec les documents listé dans l'onglet : 11 Livrable.</t>
  </si>
  <si>
    <t>Votre dossier d'offre doit être déposé sous forme électronique au plus tard le 14 septembre 2026 à 23h59</t>
  </si>
  <si>
    <r>
      <t xml:space="preserve">Si le traitement des patients peut nécessiter un transfert en SI, il est exigé, pour le groupe de prestations concerné, que l’hôpital dispose d’une unité de SI.  Selon la complexité des traitements intensifs indiqués, les SI doivent correspondre à l’un des trois niveaux : 
</t>
    </r>
    <r>
      <rPr>
        <sz val="10"/>
        <color theme="1"/>
        <rFont val="Arial Black"/>
        <family val="2"/>
      </rPr>
      <t xml:space="preserve">Niveau 1 - unité de surveillance : </t>
    </r>
    <r>
      <rPr>
        <sz val="10"/>
        <color theme="1"/>
        <rFont val="Arial"/>
        <family val="2"/>
      </rPr>
      <t xml:space="preserve">
On trouvera des directives plus détaillées à ce sujet dans les "Exigences supplémentaires portant sur des prestations spécifiques – Soins som</t>
    </r>
    <r>
      <rPr>
        <sz val="10"/>
        <rFont val="Arial"/>
        <family val="2"/>
      </rPr>
      <t>atiques aigus – version 2026.1" de la direction de la santé du Canton de Zurich ou à l'onglet 3.4</t>
    </r>
    <r>
      <rPr>
        <sz val="10"/>
        <color theme="1"/>
        <rFont val="Arial"/>
        <family val="2"/>
      </rPr>
      <t xml:space="preserve">.
</t>
    </r>
    <r>
      <rPr>
        <sz val="10"/>
        <color theme="1"/>
        <rFont val="Arial Black"/>
        <family val="2"/>
      </rPr>
      <t>Niveau 2 - unité de soins intensifs SSMI :</t>
    </r>
    <r>
      <rPr>
        <sz val="10"/>
        <color theme="1"/>
        <rFont val="Arial"/>
        <family val="2"/>
      </rPr>
      <t xml:space="preserve">
Les directives pour la certification des unités de soins intensifs par la Société suisse de médecine intensive, y compris l’annexe I critères de qualité, doivent être respectées.
</t>
    </r>
    <r>
      <rPr>
        <sz val="10"/>
        <color theme="1"/>
        <rFont val="Arial Black"/>
        <family val="2"/>
      </rPr>
      <t>Niveau 3 - unité de soins intensifs SSMI établissement de formation postgraduée :</t>
    </r>
    <r>
      <rPr>
        <sz val="10"/>
        <color theme="1"/>
        <rFont val="Arial"/>
        <family val="2"/>
      </rPr>
      <t xml:space="preserve">
Les directives pour la reconnaissance des unités de soins intensifs par la SSMI, y compris l’annexe I critères de qualité, doivent être respectées. En outre, les critères FMH suivants pour un établissement de formation postgraduée de catégorie A doivent être respectés : au moins 3000 journées de soins par an et au moins 24000 heures de ventilation artificielle par an selon les DRG. 
</t>
    </r>
  </si>
  <si>
    <t>BEW4 ; BEW5 ; BEW6 ; BEW7 ; BEW7.1 ; BEW7.2 ; BEW8 ; BEW9 ; BEW10 ; BEW11 ; NCH3</t>
  </si>
  <si>
    <t>BEW4 ; BEW5 ; BEW6 ; BEW7 ; BEW7.1 ; BEW7.2 ; BEW8 ; BEW9 ; BEW10 ; BEW11 ; RHE2 ; NCH3</t>
  </si>
  <si>
    <t>VIS1 ; PNE1.3 ; RHE2</t>
  </si>
  <si>
    <t>BEW4 ; BEW6 ; BEW10 ; BEW11 ; NCH3</t>
  </si>
  <si>
    <t>(HNO2) ; NCH1.1 ; (VIS1.4) ; (URO1.1.4) ; PNE1.3 ; (NUK1)</t>
  </si>
  <si>
    <t>BEW8 ; (BEW8) ; BEW9</t>
  </si>
  <si>
    <t>(NEU2.1) ; (GYNT) ; (ONK1)</t>
  </si>
  <si>
    <t>(GAE1) ; (NEP1) ; GYNT</t>
  </si>
  <si>
    <r>
      <t>- Elle forme un quota minimum de 2% d’apprenti-e-s hors personnel relevant de la LPMed.</t>
    </r>
    <r>
      <rPr>
        <vertAlign val="superscript"/>
        <sz val="10"/>
        <rFont val="Arial"/>
        <family val="2"/>
      </rPr>
      <t>(1)</t>
    </r>
  </si>
  <si>
    <t>Pour chaque groupe de prestations, une certaine disponibilité d'un médecin spécialiste ou d'un médecin ayant la qualification de spécialiste correspondante (FAe) est exigée. Cette disponibilité doit être garantie 24 h / 24 pendant 365 jours par an. Cette condition vaut également en cas de recours à un médecin agréé ou à un médecin conciliaire. On distingue quatre niveaux selon les exigences relatives à la disponibilité :</t>
  </si>
  <si>
    <r>
      <rPr>
        <sz val="10"/>
        <color theme="1"/>
        <rFont val="Arial"/>
        <family val="2"/>
      </rPr>
      <t xml:space="preserve">Pour chaque groupe de prestations, une certaine disponibilité d'un médecin spécialiste ou d'un médecin ayant la qualification de spécialiste correspondante (FAe) est exigée. Cette disponibilité doit être garantie 24 h / 24 pendant 365 jours par an. Cette condition vaut également en cas de recours à un médecin agréé ou à un médecin conciliaire.  
On distingue quatre niveaux selon les exigences relatives à la disponibilité :
</t>
    </r>
    <r>
      <rPr>
        <sz val="10"/>
        <color rgb="FF000000"/>
        <rFont val="Arial Black"/>
        <family val="2"/>
      </rPr>
      <t>- Niveau 1 :</t>
    </r>
    <r>
      <rPr>
        <sz val="10"/>
        <color rgb="FF000000"/>
        <rFont val="Arial"/>
        <family val="2"/>
      </rPr>
      <t xml:space="preserve"> un FAe est joignable dans un délai d’1 heure ou bien le patient est transféré dans un délai d’1 heure.
</t>
    </r>
    <r>
      <rPr>
        <sz val="10"/>
        <color rgb="FF000000"/>
        <rFont val="Arial Black"/>
        <family val="2"/>
      </rPr>
      <t>- Niveau 2 :</t>
    </r>
    <r>
      <rPr>
        <sz val="10"/>
        <color rgb="FF000000"/>
        <rFont val="Arial"/>
        <family val="2"/>
      </rPr>
      <t xml:space="preserve"> un FAe est joignable à tout moment. Une intervention diagnostique ou thérapeutique est réalisable dans un délai d’1 heure ; elle  peut  exceptionnellement être assurée ailleurs.
</t>
    </r>
    <r>
      <rPr>
        <sz val="10"/>
        <color rgb="FF000000"/>
        <rFont val="Arial Black"/>
        <family val="2"/>
      </rPr>
      <t>- Niveau 3 :</t>
    </r>
    <r>
      <rPr>
        <sz val="10"/>
        <color rgb="FF000000"/>
        <rFont val="Arial"/>
        <family val="2"/>
      </rPr>
      <t xml:space="preserve"> un FAe est joignable à tout moment. Une intervention diagnostique ou thérapeutique est réalisable dans un délai de 30 minutes.
</t>
    </r>
    <r>
      <rPr>
        <sz val="10"/>
        <color rgb="FF000000"/>
        <rFont val="Arial Black"/>
        <family val="2"/>
      </rPr>
      <t>- Niveau 4 :</t>
    </r>
    <r>
      <rPr>
        <sz val="10"/>
        <color rgb="FF000000"/>
        <rFont val="Arial"/>
        <family val="2"/>
      </rPr>
      <t xml:space="preserve"> un FAe en obstétrique est présent à l’hôpital dans un délai de 15 minutes.
</t>
    </r>
  </si>
  <si>
    <t>Coopération avec un hôpital ou un médecin conciliaire</t>
  </si>
  <si>
    <t xml:space="preserve">Dans certains groupes de prestations, le traitement peut être confié à des médecins indépendants travaillant dans les hôpitaux ou à des médecins conciliaires. Le titre FMH sans parenthèses (onglet 2) signifie qu’ils doivent être employés par l’hôpital ou y avoir leur cabinet. Les titres FMH entre parenthèses (onglet 2) signifient que des médecins indépendants travaillant dans les hôpitaux ainsi que des médecins conciliaires sont également autorisés à traiter, pour autant qu’ils soient liés par contrat à l’hôpital et que leur cabinet soit situé à proximité de celui-ci.
</t>
  </si>
  <si>
    <r>
      <t xml:space="preserve">Les titres de spécialiste requis (FMH ou titre étranger équivalent) varient suivant le groupe de prestations. L'un au moins des spécialistes mentionnés doit être disponible. En principe, les patients doivent être traités par ces spécialistes. Il est toutefois du ressort de l’hôpital ou des spécialistes de déléguer le traitement. Si un titre de spécialiste est indiqué, les interventions rattachées au groupe de prestations correspondant ne peuvent être effectuées que par des chirurgiens disposant de la qualification de spécialiste correspondante en tant qu'opérateur responsable. </t>
    </r>
    <r>
      <rPr>
        <b/>
        <sz val="10"/>
        <rFont val="Arial"/>
        <family val="2"/>
      </rPr>
      <t>Le titulaire du titre de spécialiste doit être présent pendant l'intervention.</t>
    </r>
    <r>
      <rPr>
        <sz val="10"/>
        <rFont val="Arial"/>
        <family val="2"/>
      </rPr>
      <t xml:space="preserve">
Dans certains groupes de prestations, le traitement peut être confié à des médecins indépendants travaillant dans les hôpitaux ou à des médecins conciliaires. Le titre FMH sans parenthèses signifie qu’ils doivent être employés par l’hôpital ou y avoir leur cabinet. Les titres FMH entre parenthèses signifient que des médecins indépendants travaillant dans les hôpitaux ainsi que des médecins conciliaires sont également autorisés à traiter, pour autant qu’ils soient liés par contrat à l’hôpital et que leur cabinet soit situé à proximité de celui-ci. 
Le cas échéant, les prestations de pédiatrie requièrent le titre de spécialiste correspondant.
</t>
    </r>
  </si>
  <si>
    <r>
      <t xml:space="preserve">Nombre de cas total en 2025 </t>
    </r>
    <r>
      <rPr>
        <b/>
        <vertAlign val="superscript"/>
        <sz val="10"/>
        <rFont val="Arial"/>
        <family val="2"/>
      </rPr>
      <t>(3)</t>
    </r>
  </si>
  <si>
    <r>
      <t xml:space="preserve">Nombre de cas AOS neuchâtelois en 2025 </t>
    </r>
    <r>
      <rPr>
        <b/>
        <vertAlign val="superscript"/>
        <sz val="10"/>
        <rFont val="Arial"/>
        <family val="2"/>
      </rPr>
      <t>(4)</t>
    </r>
  </si>
  <si>
    <t>Moyenne si AH et AI=0</t>
  </si>
  <si>
    <t>"saisir le nom de votre institution"</t>
  </si>
  <si>
    <t>"saisir le nom du site"</t>
  </si>
  <si>
    <t>"saisir le canton du site"</t>
  </si>
  <si>
    <t>Seules les cellules en jaune doivent être remplies par l’institution.</t>
  </si>
  <si>
    <t>Coopérations (liens internes et conventions)</t>
  </si>
  <si>
    <r>
      <rPr>
        <sz val="10"/>
        <rFont val="Arial"/>
        <family val="2"/>
      </rPr>
      <t xml:space="preserve">Le guide d'appel à candidature du 23 juin 2026 </t>
    </r>
    <r>
      <rPr>
        <u/>
        <sz val="10"/>
        <color indexed="12"/>
        <rFont val="Arial"/>
        <family val="2"/>
      </rPr>
      <t>(ne.ch/planification-hospitaliere)</t>
    </r>
  </si>
  <si>
    <t>Les documents relatifs à l’appel à candidature doivent être remplis de manière exacte et conformément à l’état actuel des connaissances. Les champs sur fond jaune clair doivent être remplis dans ce sens, les autres champs sont bloqués. Toutes les informations importantes pour votre offre doivent être consignées dans le présent formulaire d’offre ou dans un document séparé, avec une description succincte et un renvoi au document en question. Avant de déposer votre offre, veuillez vous assurer que tous les champs en jaune ont été remplis et qu’il ne reste plus aucun champ jaune, à l’exception des champs de texte libre. Les champs non remplis seront interprétés comme des réponses négatives. Nous nous réservons le droit d’exiger des preuves.</t>
  </si>
  <si>
    <t>Les documents relatifs à l’appel à candidature doivent être remplis de manière exacte et conformément à l’état actuel des connaissances. Les champs sur fond jaune clair doivent être remplis dans ce sens, les autres champs sont bloqués. Toutes les informations importantes pour votre offre doivent être consignées dans le présent formulaire de candidature ou dans un document séparé, avec une description succincte et un renvoi au document en question. Avant de déposer votre offre, veuillez vous assurer que tous les champs en jaune ont été remplis et qu’il ne reste plus aucun champ jaune, à l’exception des champs de texte libre. Les champs non remplis seront interprétés comme des réponses négatives. Nous nous réservons le droit d’exiger des preuves.</t>
  </si>
  <si>
    <r>
      <t xml:space="preserve">Exigences spécifiques supplément-
aires </t>
    </r>
    <r>
      <rPr>
        <b/>
        <u/>
        <vertAlign val="superscript"/>
        <sz val="11"/>
        <color rgb="FF0000FF"/>
        <rFont val="Arial"/>
        <family val="2"/>
      </rPr>
      <t>(1)</t>
    </r>
  </si>
  <si>
    <t>*OUI : l'exigence est actuellement remplie et le sera en 2027 et suivants
NON : l'exigence n'est actuellement pas remplie et ne le sera en 2027 et suivants
Dès 2027 : l'exigence n'est actuellement pas remplie mais le sera dès 2027 et suivants
Des documents justificatifs complémentaires peuvent être demandés par le SCSP lors du processus d'appel à candidature et pendant la durée du mandat à des fins de contrôle.</t>
  </si>
  <si>
    <t>(1) Puisqu’en vertu de l’art. 2 de l’ACTA, la CCT Santé 21 constitue la référence pour l’évaluation de l’adéquation des conditions de travail, l’institution hospitalière affiliée à la CCT Santé 21 au moment de l’appel à candidature est réputée respecter les exigences de l’ACTA. De fait, elle n’est pas soumise au contrôle dans le cadre de l’appel à candidature.</t>
  </si>
  <si>
    <t>9.7 Nom et coordonnées de la personne de contact en cas de questions concernant le dossier de candidature</t>
  </si>
  <si>
    <t>Nous vous remercions pour votre candidature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</si>
</sst>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2]\ * #,##0.00_ ;_ [$€-2]\ * \-#,##0.00_ ;_ [$€-2]\ * &quot;-&quot;??_ "/>
    <numFmt numFmtId="165" formatCode="0;\-0;;@"/>
    <numFmt numFmtId="166" formatCode="0_ ;\-0\ "/>
  </numFmts>
  <fonts count="99">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name val="Arial"/>
      <family val="2"/>
    </font>
    <font>
      <u/>
      <sz val="10"/>
      <color indexed="12"/>
      <name val="Arial"/>
      <family val="2"/>
    </font>
    <font>
      <sz val="8"/>
      <name val="Arial"/>
      <family val="2"/>
    </font>
    <font>
      <b/>
      <sz val="10"/>
      <name val="Arial"/>
      <family val="2"/>
    </font>
    <font>
      <sz val="10"/>
      <name val="Arial"/>
      <family val="2"/>
    </font>
    <font>
      <b/>
      <sz val="12"/>
      <name val="Arial"/>
      <family val="2"/>
    </font>
    <font>
      <sz val="12"/>
      <name val="Arial"/>
      <family val="2"/>
    </font>
    <font>
      <sz val="14"/>
      <name val="Arial"/>
      <family val="2"/>
    </font>
    <font>
      <sz val="28"/>
      <name val="Arial"/>
      <family val="2"/>
    </font>
    <font>
      <sz val="10"/>
      <color indexed="10"/>
      <name val="Arial"/>
      <family val="2"/>
    </font>
    <font>
      <b/>
      <sz val="16"/>
      <name val="Arial"/>
      <family val="2"/>
    </font>
    <font>
      <u/>
      <sz val="10"/>
      <name val="Arial"/>
      <family val="2"/>
    </font>
    <font>
      <b/>
      <sz val="24"/>
      <name val="Arial"/>
      <family val="2"/>
    </font>
    <font>
      <b/>
      <sz val="14"/>
      <name val="Arial"/>
      <family val="2"/>
    </font>
    <font>
      <i/>
      <sz val="10"/>
      <name val="Arial"/>
      <family val="2"/>
    </font>
    <font>
      <vertAlign val="superscript"/>
      <sz val="10"/>
      <name val="Arial"/>
      <family val="2"/>
    </font>
    <font>
      <b/>
      <sz val="36"/>
      <name val="Arial"/>
      <family val="2"/>
    </font>
    <font>
      <sz val="8"/>
      <name val="Arial"/>
      <family val="2"/>
    </font>
    <font>
      <sz val="16"/>
      <name val="Arial"/>
      <family val="2"/>
    </font>
    <font>
      <sz val="10"/>
      <name val="Arial"/>
      <family val="2"/>
    </font>
    <font>
      <b/>
      <sz val="10"/>
      <color indexed="22"/>
      <name val="Arial"/>
      <family val="2"/>
    </font>
    <font>
      <sz val="8"/>
      <name val="Arial"/>
      <family val="2"/>
    </font>
    <font>
      <b/>
      <sz val="8"/>
      <name val="Arial"/>
      <family val="2"/>
    </font>
    <font>
      <sz val="10"/>
      <name val="MS Sans Serif"/>
      <family val="2"/>
    </font>
    <font>
      <sz val="10"/>
      <name val="Verdana"/>
      <family val="2"/>
    </font>
    <font>
      <sz val="8"/>
      <name val="Arial"/>
      <family val="2"/>
    </font>
    <font>
      <sz val="8"/>
      <color indexed="8"/>
      <name val="Arial"/>
      <family val="2"/>
    </font>
    <font>
      <sz val="9"/>
      <name val="Arial"/>
      <family val="2"/>
    </font>
    <font>
      <u/>
      <sz val="12"/>
      <color rgb="FF800080"/>
      <name val="Arial"/>
      <family val="2"/>
    </font>
    <font>
      <sz val="10"/>
      <color rgb="FFFF0000"/>
      <name val="Arial"/>
      <family val="2"/>
    </font>
    <font>
      <b/>
      <sz val="9"/>
      <name val="Arial"/>
      <family val="2"/>
    </font>
    <font>
      <sz val="10"/>
      <color theme="0"/>
      <name val="Arial"/>
      <family val="2"/>
    </font>
    <font>
      <b/>
      <sz val="11"/>
      <color theme="0"/>
      <name val="Arial"/>
      <family val="2"/>
    </font>
    <font>
      <b/>
      <sz val="10"/>
      <color theme="0"/>
      <name val="Arial"/>
      <family val="2"/>
    </font>
    <font>
      <b/>
      <sz val="26"/>
      <name val="Arial"/>
      <family val="2"/>
    </font>
    <font>
      <b/>
      <sz val="11"/>
      <name val="Arial"/>
      <family val="2"/>
    </font>
    <font>
      <b/>
      <sz val="16"/>
      <color theme="0"/>
      <name val="Arial"/>
      <family val="2"/>
    </font>
    <font>
      <b/>
      <u/>
      <sz val="11"/>
      <name val="Arial"/>
      <family val="2"/>
    </font>
    <font>
      <sz val="10"/>
      <color rgb="FF0000FF"/>
      <name val="Arial"/>
      <family val="2"/>
    </font>
    <font>
      <sz val="11"/>
      <name val="Arial"/>
      <family val="2"/>
    </font>
    <font>
      <sz val="22"/>
      <name val="Arial"/>
      <family val="2"/>
    </font>
    <font>
      <sz val="10"/>
      <name val="Arial"/>
      <family val="2"/>
    </font>
    <font>
      <b/>
      <sz val="10"/>
      <color theme="1"/>
      <name val="Arial"/>
      <family val="2"/>
    </font>
    <font>
      <sz val="9"/>
      <color theme="1"/>
      <name val="Arial"/>
      <family val="2"/>
    </font>
    <font>
      <sz val="12"/>
      <color rgb="FFFF6600"/>
      <name val="Arial"/>
      <family val="2"/>
    </font>
    <font>
      <sz val="10"/>
      <color rgb="FFFF00FF"/>
      <name val="Arial"/>
      <family val="2"/>
    </font>
    <font>
      <strike/>
      <sz val="10"/>
      <color rgb="FFFF00FF"/>
      <name val="Arial"/>
      <family val="2"/>
    </font>
    <font>
      <sz val="10"/>
      <color rgb="FF000000"/>
      <name val="Arial"/>
      <family val="2"/>
    </font>
    <font>
      <i/>
      <sz val="10"/>
      <color theme="0"/>
      <name val="Cambria"/>
      <family val="1"/>
    </font>
    <font>
      <b/>
      <sz val="24"/>
      <color rgb="FFFF0000"/>
      <name val="Arial"/>
      <family val="2"/>
    </font>
    <font>
      <b/>
      <sz val="12"/>
      <color theme="0"/>
      <name val="Arial"/>
      <family val="2"/>
    </font>
    <font>
      <sz val="8"/>
      <color theme="1"/>
      <name val="Arial"/>
      <family val="2"/>
    </font>
    <font>
      <b/>
      <sz val="14"/>
      <color rgb="FF0070C0"/>
      <name val="Calibri"/>
      <family val="2"/>
      <scheme val="minor"/>
    </font>
    <font>
      <sz val="12"/>
      <name val="Calibri"/>
      <family val="2"/>
    </font>
    <font>
      <b/>
      <vertAlign val="superscript"/>
      <sz val="12"/>
      <color theme="0"/>
      <name val="Arial"/>
      <family val="2"/>
    </font>
    <font>
      <b/>
      <vertAlign val="superscript"/>
      <sz val="10"/>
      <name val="Arial"/>
      <family val="2"/>
    </font>
    <font>
      <b/>
      <sz val="8"/>
      <color theme="1"/>
      <name val="Arial"/>
      <family val="2"/>
    </font>
    <font>
      <i/>
      <sz val="10"/>
      <color theme="1"/>
      <name val="Arial"/>
      <family val="2"/>
    </font>
    <font>
      <b/>
      <sz val="14"/>
      <color rgb="FFFF5050"/>
      <name val="Arial"/>
      <family val="2"/>
    </font>
    <font>
      <u/>
      <sz val="10"/>
      <color rgb="FF0070C0"/>
      <name val="Arial"/>
      <family val="2"/>
    </font>
    <font>
      <sz val="10.5"/>
      <name val="Arial"/>
      <family val="2"/>
    </font>
    <font>
      <sz val="11"/>
      <color theme="1"/>
      <name val="Arial Black"/>
      <family val="2"/>
    </font>
    <font>
      <sz val="10.5"/>
      <color theme="1"/>
      <name val="Arial"/>
      <family val="2"/>
    </font>
    <font>
      <b/>
      <sz val="10.5"/>
      <color theme="1"/>
      <name val="Arial"/>
      <family val="2"/>
    </font>
    <font>
      <sz val="10"/>
      <color rgb="FF000000"/>
      <name val="Arial Black"/>
      <family val="2"/>
    </font>
    <font>
      <sz val="10"/>
      <color theme="1"/>
      <name val="Arial Black"/>
      <family val="2"/>
    </font>
    <font>
      <i/>
      <sz val="9"/>
      <name val="Arial"/>
      <family val="2"/>
    </font>
    <font>
      <i/>
      <u/>
      <sz val="9"/>
      <name val="Arial"/>
      <family val="2"/>
    </font>
    <font>
      <b/>
      <u/>
      <sz val="10"/>
      <name val="Arial"/>
      <family val="2"/>
    </font>
    <font>
      <i/>
      <sz val="10"/>
      <color rgb="FFFF0000"/>
      <name val="Arial"/>
      <family val="2"/>
    </font>
    <font>
      <sz val="10"/>
      <color theme="0" tint="-0.34998626667073579"/>
      <name val="Arial"/>
      <family val="2"/>
    </font>
    <font>
      <b/>
      <sz val="10"/>
      <color theme="0" tint="-0.34998626667073579"/>
      <name val="Arial"/>
      <family val="2"/>
    </font>
    <font>
      <b/>
      <i/>
      <sz val="10"/>
      <name val="Arial"/>
      <family val="2"/>
    </font>
    <font>
      <b/>
      <sz val="20"/>
      <name val="Arial"/>
      <family val="2"/>
    </font>
    <font>
      <sz val="10"/>
      <color rgb="FF7030A0"/>
      <name val="Arial"/>
      <family val="2"/>
    </font>
    <font>
      <u/>
      <sz val="10"/>
      <color rgb="FF7030A0"/>
      <name val="Arial"/>
      <family val="2"/>
    </font>
    <font>
      <u/>
      <sz val="8"/>
      <color indexed="12"/>
      <name val="Arial"/>
      <family val="2"/>
    </font>
    <font>
      <vertAlign val="superscript"/>
      <sz val="8"/>
      <name val="Arial"/>
      <family val="2"/>
    </font>
    <font>
      <b/>
      <sz val="10"/>
      <color rgb="FFFF0000"/>
      <name val="Arial"/>
      <family val="2"/>
    </font>
    <font>
      <b/>
      <u/>
      <sz val="12"/>
      <color theme="0"/>
      <name val="Arial"/>
      <family val="2"/>
    </font>
    <font>
      <b/>
      <sz val="12"/>
      <color indexed="12"/>
      <name val="Arial"/>
      <family val="2"/>
    </font>
    <font>
      <u/>
      <sz val="11"/>
      <color indexed="12"/>
      <name val="Arial"/>
      <family val="2"/>
    </font>
    <font>
      <b/>
      <u/>
      <sz val="11"/>
      <color indexed="12"/>
      <name val="Arial"/>
      <family val="2"/>
    </font>
    <font>
      <b/>
      <u/>
      <sz val="11"/>
      <color rgb="FF0000FF"/>
      <name val="Arial"/>
      <family val="2"/>
    </font>
    <font>
      <b/>
      <u/>
      <vertAlign val="superscript"/>
      <sz val="11"/>
      <color rgb="FF0000FF"/>
      <name val="Arial"/>
      <family val="2"/>
    </font>
  </fonts>
  <fills count="20">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FFFF00"/>
        <bgColor indexed="64"/>
      </patternFill>
    </fill>
    <fill>
      <patternFill patternType="solid">
        <fgColor rgb="FFFFFF99"/>
        <bgColor rgb="FF000000"/>
      </patternFill>
    </fill>
    <fill>
      <patternFill patternType="solid">
        <fgColor rgb="FFFFFF99"/>
        <bgColor indexed="64"/>
      </patternFill>
    </fill>
    <fill>
      <patternFill patternType="solid">
        <fgColor theme="0" tint="-0.14999847407452621"/>
        <bgColor indexed="64"/>
      </patternFill>
    </fill>
    <fill>
      <patternFill patternType="solid">
        <fgColor rgb="FFFF0000"/>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CC66"/>
        <bgColor indexed="64"/>
      </patternFill>
    </fill>
    <fill>
      <patternFill patternType="solid">
        <fgColor rgb="FF99C6FF"/>
        <bgColor indexed="64"/>
      </patternFill>
    </fill>
    <fill>
      <patternFill patternType="solid">
        <fgColor rgb="FFC00000"/>
        <bgColor indexed="64"/>
      </patternFill>
    </fill>
    <fill>
      <patternFill patternType="solid">
        <fgColor theme="4" tint="0.79998168889431442"/>
        <bgColor indexed="64"/>
      </patternFill>
    </fill>
    <fill>
      <patternFill patternType="solid">
        <fgColor rgb="FFFFCC99"/>
        <bgColor indexed="64"/>
      </patternFill>
    </fill>
    <fill>
      <patternFill patternType="solid">
        <fgColor rgb="FFFF9933"/>
        <bgColor indexed="64"/>
      </patternFill>
    </fill>
    <fill>
      <patternFill patternType="solid">
        <fgColor theme="4" tint="0.59999389629810485"/>
        <bgColor indexed="64"/>
      </patternFill>
    </fill>
  </fills>
  <borders count="88">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theme="0" tint="-0.249977111117893"/>
      </left>
      <right style="thin">
        <color theme="0" tint="-0.249977111117893"/>
      </right>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theme="0" tint="-0.249977111117893"/>
      </left>
      <right/>
      <top/>
      <bottom/>
      <diagonal/>
    </border>
    <border>
      <left style="thin">
        <color indexed="64"/>
      </left>
      <right/>
      <top style="thin">
        <color indexed="64"/>
      </top>
      <bottom style="medium">
        <color indexed="64"/>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style="medium">
        <color indexed="64"/>
      </left>
      <right style="medium">
        <color indexed="64"/>
      </right>
      <top/>
      <bottom style="thin">
        <color indexed="64"/>
      </bottom>
      <diagonal/>
    </border>
    <border>
      <left/>
      <right/>
      <top style="thin">
        <color theme="0" tint="-0.249977111117893"/>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bottom/>
      <diagonal/>
    </border>
    <border>
      <left style="thin">
        <color theme="0" tint="-0.249977111117893"/>
      </left>
      <right/>
      <top style="thin">
        <color theme="0" tint="-0.249977111117893"/>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style="thin">
        <color theme="0" tint="-0.24994659260841701"/>
      </left>
      <right/>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style="thin">
        <color theme="0" tint="-0.14993743705557422"/>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6795556505021"/>
      </right>
      <top style="thin">
        <color theme="0" tint="-0.14996795556505021"/>
      </top>
      <bottom/>
      <diagonal/>
    </border>
    <border>
      <left style="thin">
        <color theme="0" tint="-0.14993743705557422"/>
      </left>
      <right style="thin">
        <color theme="0" tint="-0.14993743705557422"/>
      </right>
      <top/>
      <bottom style="thin">
        <color theme="0" tint="-0.14996795556505021"/>
      </bottom>
      <diagonal/>
    </border>
    <border>
      <left style="thin">
        <color theme="0" tint="-0.14993743705557422"/>
      </left>
      <right style="thin">
        <color theme="0" tint="-0.14996795556505021"/>
      </right>
      <top/>
      <bottom style="thin">
        <color theme="0" tint="-0.14996795556505021"/>
      </bottom>
      <diagonal/>
    </border>
    <border>
      <left style="thin">
        <color theme="0" tint="-0.14993743705557422"/>
      </left>
      <right style="thin">
        <color theme="0" tint="-0.14993743705557422"/>
      </right>
      <top/>
      <bottom/>
      <diagonal/>
    </border>
    <border>
      <left style="thin">
        <color theme="0" tint="-0.14993743705557422"/>
      </left>
      <right style="thin">
        <color theme="0" tint="-0.14996795556505021"/>
      </right>
      <top/>
      <bottom/>
      <diagonal/>
    </border>
  </borders>
  <cellStyleXfs count="20">
    <xf numFmtId="0" fontId="0" fillId="0" borderId="0"/>
    <xf numFmtId="164" fontId="14" fillId="0" borderId="0" applyFont="0" applyFill="0" applyBorder="0" applyAlignment="0" applyProtection="0"/>
    <xf numFmtId="0" fontId="15" fillId="0" borderId="0" applyNumberFormat="0" applyFill="0" applyBorder="0" applyAlignment="0" applyProtection="0">
      <alignment vertical="top"/>
      <protection locked="0"/>
    </xf>
    <xf numFmtId="0" fontId="37" fillId="0" borderId="0"/>
    <xf numFmtId="0" fontId="38" fillId="0" borderId="0"/>
    <xf numFmtId="164" fontId="14" fillId="0" borderId="0"/>
    <xf numFmtId="0" fontId="14" fillId="0" borderId="0"/>
    <xf numFmtId="0" fontId="55" fillId="0" borderId="0"/>
    <xf numFmtId="0" fontId="12"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1" fillId="0" borderId="0"/>
    <xf numFmtId="0" fontId="10" fillId="0" borderId="0"/>
    <xf numFmtId="0" fontId="9" fillId="0" borderId="0"/>
    <xf numFmtId="0" fontId="14" fillId="0" borderId="0"/>
  </cellStyleXfs>
  <cellXfs count="850">
    <xf numFmtId="0" fontId="0" fillId="0" borderId="0" xfId="0"/>
    <xf numFmtId="0" fontId="14" fillId="0" borderId="0" xfId="0" applyFont="1" applyAlignment="1">
      <alignment horizontal="center" vertical="top" readingOrder="1"/>
    </xf>
    <xf numFmtId="0" fontId="0" fillId="0" borderId="0" xfId="0" applyAlignment="1">
      <alignment horizontal="center" vertical="top" readingOrder="1"/>
    </xf>
    <xf numFmtId="0" fontId="18" fillId="0" borderId="0" xfId="0" applyFont="1" applyAlignment="1">
      <alignment horizontal="left" vertical="top" wrapText="1" readingOrder="1"/>
    </xf>
    <xf numFmtId="0" fontId="39" fillId="0" borderId="0" xfId="0" applyFont="1" applyAlignment="1">
      <alignment horizontal="center" vertical="center" wrapText="1" readingOrder="1"/>
    </xf>
    <xf numFmtId="0" fontId="16" fillId="0" borderId="0" xfId="0" applyFont="1" applyAlignment="1">
      <alignment vertical="top" wrapText="1" readingOrder="1"/>
    </xf>
    <xf numFmtId="0" fontId="0" fillId="0" borderId="0" xfId="0" applyAlignment="1">
      <alignment horizontal="left" vertical="top" readingOrder="1"/>
    </xf>
    <xf numFmtId="0" fontId="17" fillId="0" borderId="0" xfId="0" applyFont="1" applyAlignment="1">
      <alignment vertical="center" wrapText="1" readingOrder="1"/>
    </xf>
    <xf numFmtId="0" fontId="17" fillId="0" borderId="0" xfId="0" applyFont="1" applyAlignment="1">
      <alignment vertical="top" wrapText="1" readingOrder="1"/>
    </xf>
    <xf numFmtId="0" fontId="0" fillId="9" borderId="0" xfId="0" applyFill="1"/>
    <xf numFmtId="0" fontId="40" fillId="0" borderId="0" xfId="0" applyFont="1" applyAlignment="1">
      <alignment vertical="top" wrapText="1" readingOrder="1"/>
    </xf>
    <xf numFmtId="0" fontId="16" fillId="0" borderId="0" xfId="0" applyFont="1" applyAlignment="1">
      <alignment horizontal="left" vertical="top" wrapText="1" readingOrder="1"/>
    </xf>
    <xf numFmtId="0" fontId="31" fillId="0" borderId="0" xfId="0" applyFont="1" applyAlignment="1">
      <alignment horizontal="center" vertical="top" wrapText="1" readingOrder="1"/>
    </xf>
    <xf numFmtId="0" fontId="0" fillId="0" borderId="0" xfId="0" applyAlignment="1">
      <alignment vertical="top" wrapText="1" readingOrder="1"/>
    </xf>
    <xf numFmtId="0" fontId="16" fillId="0" borderId="0" xfId="0" applyFont="1" applyAlignment="1">
      <alignment horizontal="center" vertical="top" wrapText="1" readingOrder="1"/>
    </xf>
    <xf numFmtId="0" fontId="14" fillId="0" borderId="0" xfId="0" applyFont="1" applyAlignment="1">
      <alignment vertical="top" readingOrder="1"/>
    </xf>
    <xf numFmtId="0" fontId="14" fillId="0" borderId="0" xfId="0" applyFont="1"/>
    <xf numFmtId="0" fontId="0" fillId="0" borderId="0" xfId="0" applyAlignment="1">
      <alignment vertical="top" readingOrder="1"/>
    </xf>
    <xf numFmtId="0" fontId="14" fillId="9" borderId="0" xfId="0" applyFont="1" applyFill="1"/>
    <xf numFmtId="0" fontId="52" fillId="0" borderId="0" xfId="0" applyFont="1" applyAlignment="1">
      <alignment vertical="top" readingOrder="1"/>
    </xf>
    <xf numFmtId="0" fontId="52" fillId="0" borderId="0" xfId="0" applyFont="1"/>
    <xf numFmtId="0" fontId="32" fillId="9" borderId="0" xfId="0" applyFont="1" applyFill="1" applyAlignment="1">
      <alignment horizontal="center" vertical="center" wrapText="1" readingOrder="1"/>
    </xf>
    <xf numFmtId="0" fontId="0" fillId="9" borderId="0" xfId="0" applyFill="1" applyAlignment="1">
      <alignment vertical="top" readingOrder="1"/>
    </xf>
    <xf numFmtId="0" fontId="17" fillId="9" borderId="0" xfId="0" applyFont="1" applyFill="1" applyAlignment="1">
      <alignment vertical="top" readingOrder="1"/>
    </xf>
    <xf numFmtId="0" fontId="56" fillId="9" borderId="0" xfId="0" applyFont="1" applyFill="1" applyAlignment="1">
      <alignment vertical="top" readingOrder="1"/>
    </xf>
    <xf numFmtId="0" fontId="45" fillId="9" borderId="0" xfId="0" applyFont="1" applyFill="1"/>
    <xf numFmtId="0" fontId="59" fillId="0" borderId="0" xfId="0" applyFont="1"/>
    <xf numFmtId="0" fontId="0" fillId="0" borderId="0" xfId="0" applyAlignment="1">
      <alignment horizontal="left" vertical="top" wrapText="1" readingOrder="1"/>
    </xf>
    <xf numFmtId="0" fontId="17" fillId="0" borderId="0" xfId="0" applyFont="1" applyAlignment="1">
      <alignment horizontal="left" vertical="center" wrapText="1" readingOrder="1"/>
    </xf>
    <xf numFmtId="0" fontId="17" fillId="0" borderId="0" xfId="0" applyFont="1" applyAlignment="1">
      <alignment vertical="center" readingOrder="1"/>
    </xf>
    <xf numFmtId="0" fontId="18" fillId="3" borderId="46" xfId="0" applyFont="1" applyFill="1" applyBorder="1" applyAlignment="1" applyProtection="1">
      <alignment horizontal="center" vertical="top" wrapText="1" readingOrder="1"/>
      <protection locked="0"/>
    </xf>
    <xf numFmtId="0" fontId="17" fillId="2" borderId="46" xfId="0" applyFont="1" applyFill="1" applyBorder="1" applyAlignment="1">
      <alignment horizontal="center" vertical="center" wrapText="1" readingOrder="1"/>
    </xf>
    <xf numFmtId="0" fontId="18" fillId="3" borderId="46" xfId="0" applyFont="1" applyFill="1" applyBorder="1" applyAlignment="1" applyProtection="1">
      <alignment horizontal="left" vertical="top" wrapText="1" readingOrder="1"/>
      <protection locked="0"/>
    </xf>
    <xf numFmtId="0" fontId="33" fillId="3" borderId="46" xfId="0" applyFont="1" applyFill="1" applyBorder="1" applyAlignment="1" applyProtection="1">
      <alignment horizontal="left" vertical="top" wrapText="1" readingOrder="1"/>
      <protection locked="0"/>
    </xf>
    <xf numFmtId="0" fontId="33" fillId="3" borderId="46" xfId="0" applyFont="1" applyFill="1" applyBorder="1" applyAlignment="1" applyProtection="1">
      <alignment horizontal="center" vertical="top" wrapText="1" readingOrder="1"/>
      <protection locked="0"/>
    </xf>
    <xf numFmtId="0" fontId="14" fillId="3" borderId="46" xfId="0" applyFont="1" applyFill="1" applyBorder="1" applyAlignment="1" applyProtection="1">
      <alignment horizontal="center" vertical="top" wrapText="1" readingOrder="1"/>
      <protection locked="0"/>
    </xf>
    <xf numFmtId="0" fontId="14" fillId="3" borderId="46" xfId="0" applyFont="1" applyFill="1" applyBorder="1" applyAlignment="1" applyProtection="1">
      <alignment horizontal="center" vertical="center" wrapText="1" readingOrder="1"/>
      <protection locked="0"/>
    </xf>
    <xf numFmtId="0" fontId="14" fillId="3" borderId="46" xfId="0" applyFont="1" applyFill="1" applyBorder="1" applyAlignment="1" applyProtection="1">
      <alignment horizontal="center" vertical="center" readingOrder="1"/>
      <protection locked="0"/>
    </xf>
    <xf numFmtId="0" fontId="20" fillId="6" borderId="46" xfId="0" applyFont="1" applyFill="1" applyBorder="1" applyAlignment="1" applyProtection="1">
      <alignment horizontal="center" vertical="center" wrapText="1" readingOrder="1"/>
      <protection locked="0"/>
    </xf>
    <xf numFmtId="1" fontId="14" fillId="3" borderId="46" xfId="0" quotePrefix="1" applyNumberFormat="1" applyFont="1" applyFill="1" applyBorder="1" applyAlignment="1" applyProtection="1">
      <alignment horizontal="center" vertical="top" wrapText="1" readingOrder="1"/>
      <protection locked="0"/>
    </xf>
    <xf numFmtId="0" fontId="15" fillId="0" borderId="0" xfId="2" applyAlignment="1" applyProtection="1"/>
    <xf numFmtId="0" fontId="15" fillId="0" borderId="0" xfId="2" applyFill="1" applyBorder="1" applyAlignment="1" applyProtection="1">
      <alignment vertical="center" wrapText="1" readingOrder="1"/>
    </xf>
    <xf numFmtId="0" fontId="73" fillId="0" borderId="0" xfId="2" applyFont="1" applyAlignment="1" applyProtection="1">
      <alignment vertical="center"/>
    </xf>
    <xf numFmtId="0" fontId="8" fillId="9" borderId="0" xfId="0" applyFont="1" applyFill="1"/>
    <xf numFmtId="0" fontId="14" fillId="9" borderId="0" xfId="0" quotePrefix="1" applyFont="1" applyFill="1" applyAlignment="1">
      <alignment horizontal="right" vertical="center" readingOrder="1"/>
    </xf>
    <xf numFmtId="0" fontId="0" fillId="0" borderId="0" xfId="0" applyAlignment="1">
      <alignment wrapText="1"/>
    </xf>
    <xf numFmtId="0" fontId="0" fillId="0" borderId="0" xfId="0" applyAlignment="1">
      <alignment horizontal="left" vertical="top" wrapText="1" readingOrder="1"/>
    </xf>
    <xf numFmtId="0" fontId="18" fillId="0" borderId="0" xfId="0" applyFont="1" applyAlignment="1">
      <alignment horizontal="left" vertical="top" wrapText="1" readingOrder="1"/>
    </xf>
    <xf numFmtId="0" fontId="43" fillId="0" borderId="0" xfId="0" applyFont="1" applyAlignment="1">
      <alignment horizontal="left" vertical="top" wrapText="1" readingOrder="1"/>
    </xf>
    <xf numFmtId="0" fontId="18" fillId="0" borderId="0" xfId="0" applyFont="1" applyAlignment="1">
      <alignment horizontal="left" vertical="top" wrapText="1" readingOrder="1"/>
    </xf>
    <xf numFmtId="0" fontId="43" fillId="0" borderId="0" xfId="0" applyFont="1" applyAlignment="1">
      <alignment horizontal="left" vertical="top" wrapText="1" readingOrder="1"/>
    </xf>
    <xf numFmtId="0" fontId="14" fillId="0" borderId="46" xfId="0" applyFont="1" applyFill="1" applyBorder="1" applyAlignment="1" applyProtection="1">
      <alignment horizontal="left" vertical="top" wrapText="1" readingOrder="1"/>
    </xf>
    <xf numFmtId="0" fontId="14" fillId="0" borderId="0" xfId="0" applyFont="1" applyAlignment="1" applyProtection="1">
      <alignment vertical="top" readingOrder="1"/>
    </xf>
    <xf numFmtId="0" fontId="0" fillId="0" borderId="46" xfId="0" applyFill="1" applyBorder="1" applyAlignment="1" applyProtection="1">
      <alignment horizontal="left" vertical="top" wrapText="1" readingOrder="1"/>
    </xf>
    <xf numFmtId="0" fontId="0" fillId="3" borderId="46" xfId="0" applyFill="1" applyBorder="1" applyAlignment="1" applyProtection="1">
      <alignment horizontal="center" vertical="top" wrapText="1" readingOrder="1"/>
      <protection locked="0"/>
    </xf>
    <xf numFmtId="0" fontId="0" fillId="0" borderId="0" xfId="0" applyAlignment="1" applyProtection="1">
      <alignment horizontal="left" vertical="top" wrapText="1" readingOrder="1"/>
    </xf>
    <xf numFmtId="0" fontId="0" fillId="0" borderId="0" xfId="0" applyAlignment="1" applyProtection="1">
      <alignment vertical="top" readingOrder="1"/>
    </xf>
    <xf numFmtId="0" fontId="16" fillId="0" borderId="46" xfId="0" applyFont="1" applyFill="1" applyBorder="1" applyAlignment="1" applyProtection="1">
      <alignment horizontal="left" vertical="top" wrapText="1" readingOrder="1"/>
    </xf>
    <xf numFmtId="1" fontId="18" fillId="3" borderId="46" xfId="0" applyNumberFormat="1" applyFont="1" applyFill="1" applyBorder="1" applyAlignment="1" applyProtection="1">
      <alignment vertical="top" wrapText="1" readingOrder="1"/>
      <protection locked="0"/>
    </xf>
    <xf numFmtId="0" fontId="14" fillId="0" borderId="0" xfId="0" applyFont="1" applyBorder="1" applyAlignment="1">
      <alignment horizontal="left" vertical="top" wrapText="1" readingOrder="1"/>
    </xf>
    <xf numFmtId="0" fontId="14" fillId="0" borderId="46" xfId="0" applyFont="1" applyBorder="1" applyAlignment="1">
      <alignment horizontal="left" vertical="top" wrapText="1" readingOrder="1"/>
    </xf>
    <xf numFmtId="0" fontId="14" fillId="0" borderId="46" xfId="2" applyFont="1" applyFill="1" applyBorder="1" applyAlignment="1" applyProtection="1">
      <alignment horizontal="left" vertical="top" wrapText="1" readingOrder="1"/>
    </xf>
    <xf numFmtId="0" fontId="15" fillId="11" borderId="46" xfId="2" applyFill="1" applyBorder="1" applyAlignment="1" applyProtection="1">
      <alignment horizontal="center" vertical="center" wrapText="1" readingOrder="1"/>
    </xf>
    <xf numFmtId="0" fontId="41" fillId="0" borderId="0" xfId="0" applyFont="1" applyAlignment="1">
      <alignment horizontal="left" vertical="top" wrapText="1" readingOrder="1"/>
    </xf>
    <xf numFmtId="0" fontId="14" fillId="6" borderId="46" xfId="0" applyFont="1" applyFill="1" applyBorder="1" applyAlignment="1" applyProtection="1">
      <alignment horizontal="left" vertical="top" wrapText="1" readingOrder="1"/>
      <protection locked="0"/>
    </xf>
    <xf numFmtId="0" fontId="14" fillId="3" borderId="45" xfId="0" applyFont="1" applyFill="1" applyBorder="1" applyAlignment="1" applyProtection="1">
      <alignment horizontal="center" vertical="center" wrapText="1" readingOrder="1"/>
      <protection locked="0"/>
    </xf>
    <xf numFmtId="0" fontId="0" fillId="3" borderId="70" xfId="0" applyFill="1" applyBorder="1" applyAlignment="1" applyProtection="1">
      <alignment horizontal="center" vertical="top" wrapText="1" readingOrder="1"/>
      <protection locked="0"/>
    </xf>
    <xf numFmtId="0" fontId="39" fillId="0" borderId="0" xfId="0" applyFont="1" applyAlignment="1">
      <alignment horizontal="center" vertical="center" readingOrder="1"/>
    </xf>
    <xf numFmtId="0" fontId="17" fillId="2" borderId="45" xfId="0" applyFont="1" applyFill="1" applyBorder="1" applyAlignment="1">
      <alignment horizontal="center" vertical="center" wrapText="1" readingOrder="1"/>
    </xf>
    <xf numFmtId="0" fontId="14" fillId="11" borderId="46" xfId="0" applyFont="1" applyFill="1" applyBorder="1" applyAlignment="1" applyProtection="1">
      <alignment horizontal="left" vertical="top" wrapText="1" readingOrder="1"/>
      <protection locked="0"/>
    </xf>
    <xf numFmtId="0" fontId="17" fillId="3" borderId="46" xfId="0" applyFont="1" applyFill="1" applyBorder="1" applyAlignment="1" applyProtection="1">
      <alignment horizontal="center" vertical="top" wrapText="1" readingOrder="1"/>
      <protection locked="0"/>
    </xf>
    <xf numFmtId="0" fontId="80" fillId="0" borderId="0" xfId="0" applyFont="1" applyBorder="1" applyAlignment="1">
      <alignment horizontal="left" vertical="top" wrapText="1" readingOrder="1"/>
    </xf>
    <xf numFmtId="0" fontId="80" fillId="0" borderId="0" xfId="0" applyFont="1" applyBorder="1" applyAlignment="1">
      <alignment horizontal="left" vertical="top" readingOrder="1"/>
    </xf>
    <xf numFmtId="0" fontId="17" fillId="10" borderId="46" xfId="0" applyFont="1" applyFill="1" applyBorder="1" applyAlignment="1">
      <alignment horizontal="left" vertical="center" wrapText="1" readingOrder="1"/>
    </xf>
    <xf numFmtId="0" fontId="0" fillId="3" borderId="70" xfId="0" applyFill="1" applyBorder="1" applyAlignment="1" applyProtection="1">
      <alignment horizontal="center" vertical="center" wrapText="1" readingOrder="1"/>
      <protection locked="0"/>
    </xf>
    <xf numFmtId="0" fontId="0" fillId="3" borderId="70" xfId="0" applyFill="1" applyBorder="1" applyAlignment="1" applyProtection="1">
      <alignment vertical="center" wrapText="1" readingOrder="1"/>
      <protection locked="0"/>
    </xf>
    <xf numFmtId="0" fontId="88" fillId="0" borderId="0" xfId="0" applyFont="1" applyAlignment="1" applyProtection="1">
      <alignment horizontal="left" vertical="top" wrapText="1" readingOrder="1"/>
    </xf>
    <xf numFmtId="0" fontId="15" fillId="0" borderId="0" xfId="2" applyAlignment="1" applyProtection="1">
      <alignment vertical="top" readingOrder="1"/>
    </xf>
    <xf numFmtId="0" fontId="50" fillId="9" borderId="0" xfId="0" applyFont="1" applyFill="1" applyAlignment="1">
      <alignment vertical="center" readingOrder="1"/>
    </xf>
    <xf numFmtId="0" fontId="43" fillId="0" borderId="0" xfId="0" applyFont="1" applyFill="1" applyAlignment="1" applyProtection="1">
      <alignment horizontal="left" vertical="top" wrapText="1" readingOrder="1"/>
    </xf>
    <xf numFmtId="0" fontId="89" fillId="0" borderId="0" xfId="2" applyFont="1" applyFill="1" applyAlignment="1" applyProtection="1">
      <alignment horizontal="left" vertical="top" wrapText="1" readingOrder="1"/>
    </xf>
    <xf numFmtId="0" fontId="16" fillId="0" borderId="54" xfId="0" applyFont="1" applyFill="1" applyBorder="1" applyAlignment="1" applyProtection="1">
      <alignment horizontal="left" vertical="top" wrapText="1" readingOrder="1"/>
    </xf>
    <xf numFmtId="0" fontId="15" fillId="0" borderId="0" xfId="2" applyBorder="1" applyAlignment="1" applyProtection="1">
      <alignment horizontal="left" vertical="center" readingOrder="1"/>
    </xf>
    <xf numFmtId="0" fontId="90" fillId="0" borderId="46" xfId="2" applyFont="1" applyFill="1" applyBorder="1" applyAlignment="1" applyProtection="1">
      <alignment horizontal="left" vertical="top" wrapText="1" readingOrder="1"/>
    </xf>
    <xf numFmtId="0" fontId="14" fillId="0" borderId="0" xfId="0" applyFont="1" applyAlignment="1">
      <alignment readingOrder="1"/>
    </xf>
    <xf numFmtId="0" fontId="14" fillId="0" borderId="0" xfId="0" applyFont="1" applyAlignment="1">
      <alignment horizontal="left" vertical="top" wrapText="1" readingOrder="1"/>
    </xf>
    <xf numFmtId="0" fontId="0" fillId="0" borderId="0" xfId="0" applyAlignment="1">
      <alignment vertical="center" readingOrder="1"/>
    </xf>
    <xf numFmtId="0" fontId="17" fillId="10" borderId="45" xfId="0" applyFont="1" applyFill="1" applyBorder="1" applyAlignment="1">
      <alignment horizontal="left" vertical="center" wrapText="1" readingOrder="1"/>
    </xf>
    <xf numFmtId="0" fontId="53" fillId="0" borderId="83" xfId="2" applyFont="1" applyBorder="1" applyAlignment="1" applyProtection="1">
      <alignment horizontal="left" vertical="top" wrapText="1"/>
    </xf>
    <xf numFmtId="0" fontId="53" fillId="0" borderId="85" xfId="2" applyFont="1" applyBorder="1" applyAlignment="1" applyProtection="1">
      <alignment horizontal="left" vertical="top" wrapText="1"/>
    </xf>
    <xf numFmtId="0" fontId="53" fillId="0" borderId="81" xfId="2" applyFont="1" applyBorder="1" applyAlignment="1" applyProtection="1">
      <alignment horizontal="left" vertical="top" wrapText="1"/>
    </xf>
    <xf numFmtId="0" fontId="53" fillId="0" borderId="87" xfId="2" applyFont="1" applyBorder="1" applyAlignment="1" applyProtection="1">
      <alignment horizontal="left" vertical="top" wrapText="1"/>
    </xf>
    <xf numFmtId="0" fontId="15" fillId="0" borderId="0" xfId="2" applyAlignment="1" applyProtection="1">
      <alignment vertical="center"/>
    </xf>
    <xf numFmtId="0" fontId="50" fillId="0" borderId="0" xfId="0" applyFont="1" applyFill="1" applyBorder="1" applyAlignment="1">
      <alignment vertical="center" readingOrder="1"/>
    </xf>
    <xf numFmtId="0" fontId="14" fillId="0" borderId="45" xfId="0" applyFont="1" applyFill="1" applyBorder="1" applyAlignment="1">
      <alignment horizontal="left" vertical="top" wrapText="1" readingOrder="1"/>
    </xf>
    <xf numFmtId="0" fontId="15" fillId="0" borderId="0" xfId="2" applyAlignment="1" applyProtection="1">
      <alignment vertical="top" wrapText="1" readingOrder="1"/>
    </xf>
    <xf numFmtId="0" fontId="14" fillId="3" borderId="46" xfId="0" applyFont="1" applyFill="1" applyBorder="1" applyAlignment="1" applyProtection="1">
      <alignment horizontal="left" vertical="top" wrapText="1" readingOrder="1"/>
      <protection locked="0"/>
    </xf>
    <xf numFmtId="0" fontId="0" fillId="0" borderId="0" xfId="0" applyAlignment="1" applyProtection="1">
      <alignment horizontal="center"/>
    </xf>
    <xf numFmtId="0" fontId="65" fillId="9" borderId="0" xfId="0" applyFont="1" applyFill="1" applyAlignment="1" applyProtection="1">
      <alignment horizontal="right" vertical="center"/>
    </xf>
    <xf numFmtId="0" fontId="0" fillId="0" borderId="0" xfId="0" applyProtection="1"/>
    <xf numFmtId="0" fontId="22" fillId="0" borderId="0" xfId="0" applyFont="1" applyAlignment="1" applyProtection="1">
      <alignment horizontal="center" readingOrder="1"/>
    </xf>
    <xf numFmtId="0" fontId="22" fillId="0" borderId="0" xfId="0" applyFont="1" applyAlignment="1" applyProtection="1">
      <alignment horizontal="left" readingOrder="1"/>
    </xf>
    <xf numFmtId="0" fontId="22" fillId="0" borderId="0" xfId="0" applyFont="1" applyProtection="1"/>
    <xf numFmtId="0" fontId="21" fillId="0" borderId="0" xfId="0" applyFont="1" applyAlignment="1" applyProtection="1">
      <alignment horizontal="center" readingOrder="1"/>
    </xf>
    <xf numFmtId="0" fontId="27" fillId="0" borderId="0" xfId="0" applyFont="1" applyAlignment="1" applyProtection="1">
      <alignment horizontal="center" readingOrder="1"/>
    </xf>
    <xf numFmtId="0" fontId="14" fillId="0" borderId="0" xfId="0" applyFont="1" applyAlignment="1" applyProtection="1">
      <alignment horizontal="center" readingOrder="1"/>
    </xf>
    <xf numFmtId="0" fontId="14" fillId="0" borderId="0" xfId="0" applyFont="1" applyAlignment="1" applyProtection="1">
      <alignment horizontal="left" readingOrder="1"/>
    </xf>
    <xf numFmtId="0" fontId="20" fillId="0" borderId="0" xfId="0" applyFont="1" applyProtection="1"/>
    <xf numFmtId="17" fontId="27" fillId="0" borderId="0" xfId="0" applyNumberFormat="1" applyFont="1" applyFill="1" applyAlignment="1" applyProtection="1">
      <alignment vertical="center" wrapText="1" readingOrder="1"/>
    </xf>
    <xf numFmtId="0" fontId="20" fillId="0" borderId="0" xfId="0" applyFont="1" applyAlignment="1" applyProtection="1">
      <alignment vertical="center"/>
    </xf>
    <xf numFmtId="0" fontId="20" fillId="0" borderId="0" xfId="0" applyFont="1" applyAlignment="1" applyProtection="1">
      <alignment horizontal="center" vertical="center" readingOrder="1"/>
    </xf>
    <xf numFmtId="17" fontId="72" fillId="0" borderId="0" xfId="0" applyNumberFormat="1" applyFont="1" applyAlignment="1" applyProtection="1">
      <alignment horizontal="center" vertical="center" wrapText="1" readingOrder="1"/>
    </xf>
    <xf numFmtId="0" fontId="49" fillId="0" borderId="0" xfId="0" applyFont="1" applyAlignment="1" applyProtection="1">
      <alignment horizontal="left" vertical="center" readingOrder="1"/>
    </xf>
    <xf numFmtId="0" fontId="53" fillId="0" borderId="0" xfId="0" applyFont="1" applyAlignment="1" applyProtection="1">
      <alignment horizontal="center" vertical="center" readingOrder="1"/>
    </xf>
    <xf numFmtId="0" fontId="53" fillId="0" borderId="0" xfId="0" applyFont="1" applyAlignment="1" applyProtection="1">
      <alignment horizontal="left" vertical="center" readingOrder="1"/>
    </xf>
    <xf numFmtId="17" fontId="19" fillId="0" borderId="0" xfId="0" applyNumberFormat="1" applyFont="1" applyFill="1" applyAlignment="1" applyProtection="1">
      <alignment vertical="center" wrapText="1" readingOrder="1"/>
    </xf>
    <xf numFmtId="0" fontId="53" fillId="0" borderId="0" xfId="0" applyFont="1" applyAlignment="1" applyProtection="1">
      <alignment vertical="center"/>
    </xf>
    <xf numFmtId="0" fontId="53" fillId="0" borderId="0" xfId="0" applyFont="1" applyAlignment="1" applyProtection="1">
      <alignment vertical="center" wrapText="1" readingOrder="1"/>
    </xf>
    <xf numFmtId="0" fontId="53" fillId="0" borderId="0" xfId="0" applyFont="1" applyAlignment="1" applyProtection="1">
      <alignment horizontal="left" vertical="center" wrapText="1" readingOrder="1"/>
    </xf>
    <xf numFmtId="17" fontId="49" fillId="0" borderId="0" xfId="0" applyNumberFormat="1" applyFont="1" applyAlignment="1" applyProtection="1">
      <alignment horizontal="center" vertical="center" readingOrder="1"/>
    </xf>
    <xf numFmtId="17" fontId="19" fillId="0" borderId="0" xfId="0" applyNumberFormat="1" applyFont="1" applyAlignment="1" applyProtection="1">
      <alignment horizontal="center" vertical="center" readingOrder="1"/>
    </xf>
    <xf numFmtId="0" fontId="58" fillId="0" borderId="0" xfId="0" applyFont="1" applyAlignment="1" applyProtection="1">
      <alignment horizontal="center" vertical="center" readingOrder="1"/>
    </xf>
    <xf numFmtId="0" fontId="58" fillId="0" borderId="0" xfId="0" applyFont="1" applyAlignment="1" applyProtection="1">
      <alignment vertical="center"/>
    </xf>
    <xf numFmtId="0" fontId="20" fillId="0" borderId="0" xfId="0" applyFont="1" applyAlignment="1" applyProtection="1">
      <alignment horizontal="left" vertical="center" readingOrder="1"/>
    </xf>
    <xf numFmtId="0" fontId="42" fillId="0" borderId="0" xfId="0" applyFont="1" applyAlignment="1" applyProtection="1">
      <alignment horizontal="center" vertical="center" readingOrder="1"/>
    </xf>
    <xf numFmtId="0" fontId="42" fillId="0" borderId="0" xfId="0" applyFont="1" applyAlignment="1" applyProtection="1">
      <alignment horizontal="left" vertical="center" readingOrder="1"/>
    </xf>
    <xf numFmtId="0" fontId="66" fillId="0" borderId="0" xfId="0" applyFont="1" applyAlignment="1" applyProtection="1">
      <alignment vertical="center"/>
    </xf>
    <xf numFmtId="0" fontId="0" fillId="0" borderId="0" xfId="0" applyAlignment="1" applyProtection="1">
      <alignment vertical="center"/>
    </xf>
    <xf numFmtId="0" fontId="0" fillId="0" borderId="0" xfId="0" applyAlignment="1" applyProtection="1">
      <alignment horizontal="center" vertical="center" readingOrder="1"/>
    </xf>
    <xf numFmtId="0" fontId="0" fillId="0" borderId="0" xfId="0" applyAlignment="1" applyProtection="1">
      <alignment horizontal="left" vertical="center" readingOrder="1"/>
    </xf>
    <xf numFmtId="0" fontId="0" fillId="0" borderId="0" xfId="0" applyAlignment="1" applyProtection="1">
      <alignment horizontal="center" readingOrder="1"/>
    </xf>
    <xf numFmtId="0" fontId="0" fillId="0" borderId="0" xfId="0" applyAlignment="1" applyProtection="1">
      <alignment horizontal="left" readingOrder="1"/>
    </xf>
    <xf numFmtId="0" fontId="0" fillId="0" borderId="0" xfId="0" applyAlignment="1" applyProtection="1">
      <alignment horizontal="left" wrapText="1" readingOrder="1"/>
    </xf>
    <xf numFmtId="0" fontId="0" fillId="0" borderId="0" xfId="0" applyAlignment="1" applyProtection="1">
      <alignment wrapText="1"/>
    </xf>
    <xf numFmtId="0" fontId="0" fillId="0" borderId="0" xfId="0" applyAlignment="1" applyProtection="1">
      <alignment horizontal="right" vertical="top" wrapText="1" readingOrder="1"/>
    </xf>
    <xf numFmtId="0" fontId="0" fillId="0" borderId="0" xfId="0" applyAlignment="1" applyProtection="1">
      <alignment vertical="top" wrapText="1" readingOrder="1"/>
    </xf>
    <xf numFmtId="0" fontId="46" fillId="8" borderId="82" xfId="0" applyFont="1" applyFill="1" applyBorder="1" applyAlignment="1" applyProtection="1">
      <alignment horizontal="right" vertical="top" wrapText="1" readingOrder="1"/>
    </xf>
    <xf numFmtId="0" fontId="46" fillId="8" borderId="84" xfId="0" applyFont="1" applyFill="1" applyBorder="1" applyAlignment="1" applyProtection="1">
      <alignment horizontal="right" vertical="top" wrapText="1" readingOrder="1"/>
    </xf>
    <xf numFmtId="0" fontId="53" fillId="0" borderId="80" xfId="0" applyFont="1" applyFill="1" applyBorder="1" applyAlignment="1" applyProtection="1">
      <alignment horizontal="left" vertical="center" wrapText="1" readingOrder="1"/>
    </xf>
    <xf numFmtId="1" fontId="49" fillId="18" borderId="80" xfId="0" applyNumberFormat="1" applyFont="1" applyFill="1" applyBorder="1" applyAlignment="1" applyProtection="1">
      <alignment horizontal="right" vertical="top" wrapText="1" readingOrder="1"/>
    </xf>
    <xf numFmtId="1" fontId="53" fillId="13" borderId="82" xfId="0" quotePrefix="1" applyNumberFormat="1" applyFont="1" applyFill="1" applyBorder="1" applyAlignment="1" applyProtection="1">
      <alignment horizontal="right" vertical="top" wrapText="1" readingOrder="1"/>
    </xf>
    <xf numFmtId="1" fontId="53" fillId="13" borderId="86" xfId="0" quotePrefix="1" applyNumberFormat="1" applyFont="1" applyFill="1" applyBorder="1" applyAlignment="1" applyProtection="1">
      <alignment horizontal="right" vertical="top" wrapText="1" readingOrder="1"/>
    </xf>
    <xf numFmtId="1" fontId="53" fillId="13" borderId="84" xfId="0" quotePrefix="1" applyNumberFormat="1" applyFont="1" applyFill="1" applyBorder="1" applyAlignment="1" applyProtection="1">
      <alignment horizontal="right" vertical="top" wrapText="1" readingOrder="1"/>
    </xf>
    <xf numFmtId="0" fontId="53" fillId="17" borderId="82" xfId="0" quotePrefix="1" applyNumberFormat="1" applyFont="1" applyFill="1" applyBorder="1" applyAlignment="1" applyProtection="1">
      <alignment horizontal="right" vertical="top" wrapText="1" readingOrder="1"/>
    </xf>
    <xf numFmtId="0" fontId="53" fillId="17" borderId="86" xfId="0" quotePrefix="1" applyNumberFormat="1" applyFont="1" applyFill="1" applyBorder="1" applyAlignment="1" applyProtection="1">
      <alignment horizontal="right" vertical="top" wrapText="1" readingOrder="1"/>
    </xf>
    <xf numFmtId="0" fontId="53" fillId="17" borderId="84" xfId="0" quotePrefix="1" applyNumberFormat="1" applyFont="1" applyFill="1" applyBorder="1" applyAlignment="1" applyProtection="1">
      <alignment horizontal="right" vertical="top" wrapText="1" readingOrder="1"/>
    </xf>
    <xf numFmtId="1" fontId="53" fillId="16" borderId="82" xfId="0" applyNumberFormat="1" applyFont="1" applyFill="1" applyBorder="1" applyAlignment="1" applyProtection="1">
      <alignment horizontal="right" vertical="top" wrapText="1" readingOrder="1"/>
    </xf>
    <xf numFmtId="1" fontId="53" fillId="16" borderId="86" xfId="0" applyNumberFormat="1" applyFont="1" applyFill="1" applyBorder="1" applyAlignment="1" applyProtection="1">
      <alignment horizontal="right" vertical="top" wrapText="1" readingOrder="1"/>
    </xf>
    <xf numFmtId="0" fontId="53" fillId="0" borderId="80" xfId="0" applyFont="1" applyFill="1" applyBorder="1" applyAlignment="1" applyProtection="1">
      <alignment vertical="center" wrapText="1" readingOrder="1"/>
    </xf>
    <xf numFmtId="1" fontId="53" fillId="19" borderId="84" xfId="0" applyNumberFormat="1" applyFont="1" applyFill="1" applyBorder="1" applyAlignment="1" applyProtection="1">
      <alignment horizontal="right" vertical="top" wrapText="1" readingOrder="1"/>
    </xf>
    <xf numFmtId="1" fontId="53" fillId="7" borderId="80" xfId="0" applyNumberFormat="1" applyFont="1" applyFill="1" applyBorder="1" applyAlignment="1" applyProtection="1">
      <alignment horizontal="right" vertical="top" wrapText="1" readingOrder="1"/>
    </xf>
    <xf numFmtId="1" fontId="46" fillId="15" borderId="80" xfId="0" applyNumberFormat="1" applyFont="1" applyFill="1" applyBorder="1" applyAlignment="1" applyProtection="1">
      <alignment horizontal="right" vertical="top" wrapText="1" readingOrder="1"/>
    </xf>
    <xf numFmtId="0" fontId="0" fillId="0" borderId="0" xfId="0" applyAlignment="1" applyProtection="1">
      <alignment horizontal="right" wrapText="1" readingOrder="1"/>
    </xf>
    <xf numFmtId="0" fontId="0" fillId="9" borderId="0" xfId="0" applyFill="1" applyAlignment="1" applyProtection="1">
      <alignment vertical="top" readingOrder="1"/>
    </xf>
    <xf numFmtId="0" fontId="0" fillId="9" borderId="0" xfId="0" applyFill="1" applyProtection="1"/>
    <xf numFmtId="0" fontId="0" fillId="9" borderId="0" xfId="0" applyFill="1" applyAlignment="1" applyProtection="1">
      <alignment vertical="top" wrapText="1" readingOrder="1"/>
    </xf>
    <xf numFmtId="0" fontId="17" fillId="9" borderId="0" xfId="0" applyFont="1" applyFill="1" applyAlignment="1" applyProtection="1">
      <alignment horizontal="center" vertical="center" wrapText="1" readingOrder="1"/>
    </xf>
    <xf numFmtId="0" fontId="49" fillId="7" borderId="31" xfId="5" applyNumberFormat="1" applyFont="1" applyFill="1" applyBorder="1" applyAlignment="1" applyProtection="1">
      <alignment horizontal="center" vertical="center" wrapText="1" readingOrder="1"/>
    </xf>
    <xf numFmtId="0" fontId="49" fillId="7" borderId="11" xfId="5" applyNumberFormat="1" applyFont="1" applyFill="1" applyBorder="1" applyAlignment="1" applyProtection="1">
      <alignment horizontal="center" vertical="center" wrapText="1" readingOrder="1"/>
    </xf>
    <xf numFmtId="0" fontId="49" fillId="7" borderId="21" xfId="5" applyNumberFormat="1" applyFont="1" applyFill="1" applyBorder="1" applyAlignment="1" applyProtection="1">
      <alignment horizontal="center" vertical="center" wrapText="1" readingOrder="1"/>
    </xf>
    <xf numFmtId="0" fontId="49" fillId="7" borderId="28" xfId="0" applyFont="1" applyFill="1" applyBorder="1" applyAlignment="1" applyProtection="1">
      <alignment horizontal="center" vertical="center" wrapText="1" readingOrder="1"/>
    </xf>
    <xf numFmtId="0" fontId="49" fillId="7" borderId="27" xfId="0" applyFont="1" applyFill="1" applyBorder="1" applyAlignment="1" applyProtection="1">
      <alignment horizontal="center" vertical="center" wrapText="1" readingOrder="1"/>
    </xf>
    <xf numFmtId="1" fontId="49" fillId="7" borderId="29" xfId="0" applyNumberFormat="1" applyFont="1" applyFill="1" applyBorder="1" applyAlignment="1" applyProtection="1">
      <alignment horizontal="center" vertical="center" wrapText="1" readingOrder="1"/>
    </xf>
    <xf numFmtId="0" fontId="49" fillId="7" borderId="29" xfId="0" applyFont="1" applyFill="1" applyBorder="1" applyAlignment="1" applyProtection="1">
      <alignment horizontal="center" vertical="center" wrapText="1" readingOrder="1"/>
    </xf>
    <xf numFmtId="0" fontId="14" fillId="0" borderId="49" xfId="0" applyFont="1" applyBorder="1" applyAlignment="1" applyProtection="1">
      <alignment horizontal="left" vertical="top" wrapText="1" readingOrder="1"/>
    </xf>
    <xf numFmtId="0" fontId="14" fillId="0" borderId="47" xfId="0" applyFont="1" applyBorder="1" applyAlignment="1" applyProtection="1">
      <alignment horizontal="left" vertical="top" wrapText="1" readingOrder="1"/>
    </xf>
    <xf numFmtId="165" fontId="14" fillId="0" borderId="16" xfId="0" applyNumberFormat="1" applyFont="1" applyBorder="1" applyAlignment="1" applyProtection="1">
      <alignment horizontal="left" vertical="top" wrapText="1" readingOrder="1"/>
    </xf>
    <xf numFmtId="165" fontId="14" fillId="0" borderId="26" xfId="0" applyNumberFormat="1" applyFont="1" applyBorder="1" applyAlignment="1" applyProtection="1">
      <alignment horizontal="left" vertical="top" wrapText="1" readingOrder="1"/>
    </xf>
    <xf numFmtId="165" fontId="14" fillId="0" borderId="26" xfId="0" applyNumberFormat="1" applyFont="1" applyBorder="1" applyAlignment="1" applyProtection="1">
      <alignment horizontal="center" vertical="top" wrapText="1" readingOrder="1"/>
    </xf>
    <xf numFmtId="0" fontId="14" fillId="0" borderId="39" xfId="0" applyFont="1" applyFill="1" applyBorder="1" applyAlignment="1" applyProtection="1">
      <alignment horizontal="center" vertical="top" wrapText="1" readingOrder="1"/>
    </xf>
    <xf numFmtId="0" fontId="14" fillId="9" borderId="0" xfId="0" applyFont="1" applyFill="1" applyAlignment="1" applyProtection="1">
      <alignment vertical="center" wrapText="1" readingOrder="1"/>
    </xf>
    <xf numFmtId="0" fontId="14" fillId="0" borderId="42" xfId="0" applyFont="1" applyBorder="1" applyAlignment="1" applyProtection="1">
      <alignment horizontal="left" vertical="top" wrapText="1" readingOrder="1"/>
    </xf>
    <xf numFmtId="0" fontId="14" fillId="0" borderId="53" xfId="0" applyFont="1" applyFill="1" applyBorder="1" applyAlignment="1" applyProtection="1">
      <alignment horizontal="left" vertical="top" wrapText="1" readingOrder="1"/>
    </xf>
    <xf numFmtId="165" fontId="14" fillId="0" borderId="58" xfId="0" applyNumberFormat="1" applyFont="1" applyBorder="1" applyAlignment="1" applyProtection="1">
      <alignment horizontal="left" vertical="top" wrapText="1" readingOrder="1"/>
    </xf>
    <xf numFmtId="165" fontId="14" fillId="0" borderId="9" xfId="0" applyNumberFormat="1" applyFont="1" applyBorder="1" applyAlignment="1" applyProtection="1">
      <alignment horizontal="left" vertical="top" wrapText="1" readingOrder="1"/>
    </xf>
    <xf numFmtId="165" fontId="14" fillId="0" borderId="9" xfId="0" applyNumberFormat="1" applyFont="1" applyBorder="1" applyAlignment="1" applyProtection="1">
      <alignment horizontal="center" vertical="top" wrapText="1" readingOrder="1"/>
    </xf>
    <xf numFmtId="0" fontId="14" fillId="0" borderId="64" xfId="0" applyFont="1" applyFill="1" applyBorder="1" applyAlignment="1" applyProtection="1">
      <alignment horizontal="center" vertical="top" wrapText="1" readingOrder="1"/>
    </xf>
    <xf numFmtId="0" fontId="14" fillId="0" borderId="62" xfId="0" applyFont="1" applyFill="1" applyBorder="1" applyAlignment="1" applyProtection="1">
      <alignment horizontal="center" vertical="top" wrapText="1" readingOrder="1"/>
    </xf>
    <xf numFmtId="0" fontId="14" fillId="9" borderId="0" xfId="0" applyFont="1" applyFill="1" applyAlignment="1" applyProtection="1">
      <alignment vertical="top" wrapText="1" readingOrder="1"/>
    </xf>
    <xf numFmtId="0" fontId="14" fillId="0" borderId="24" xfId="0" applyFont="1" applyBorder="1" applyAlignment="1" applyProtection="1">
      <alignment horizontal="left" vertical="top" wrapText="1" readingOrder="1"/>
    </xf>
    <xf numFmtId="0" fontId="14" fillId="0" borderId="41" xfId="0" applyFont="1" applyBorder="1" applyAlignment="1" applyProtection="1">
      <alignment horizontal="left" vertical="top" wrapText="1" readingOrder="1"/>
    </xf>
    <xf numFmtId="165" fontId="14" fillId="0" borderId="7" xfId="0" applyNumberFormat="1" applyFont="1" applyBorder="1" applyAlignment="1" applyProtection="1">
      <alignment horizontal="left" vertical="top" wrapText="1" readingOrder="1"/>
    </xf>
    <xf numFmtId="165" fontId="14" fillId="0" borderId="2" xfId="0" applyNumberFormat="1" applyFont="1" applyBorder="1" applyAlignment="1" applyProtection="1">
      <alignment horizontal="left" vertical="top" wrapText="1" readingOrder="1"/>
    </xf>
    <xf numFmtId="165" fontId="14" fillId="0" borderId="2" xfId="0" applyNumberFormat="1" applyFont="1" applyBorder="1" applyAlignment="1" applyProtection="1">
      <alignment horizontal="center" vertical="top" wrapText="1" readingOrder="1"/>
    </xf>
    <xf numFmtId="0" fontId="14" fillId="0" borderId="8" xfId="0" applyFont="1" applyFill="1" applyBorder="1" applyAlignment="1" applyProtection="1">
      <alignment horizontal="center" vertical="top" wrapText="1" readingOrder="1"/>
    </xf>
    <xf numFmtId="0" fontId="14" fillId="0" borderId="53" xfId="0" applyFont="1" applyBorder="1" applyAlignment="1" applyProtection="1">
      <alignment horizontal="left" vertical="top" wrapText="1" readingOrder="1"/>
    </xf>
    <xf numFmtId="0" fontId="28" fillId="11" borderId="24" xfId="0" applyFont="1" applyFill="1" applyBorder="1" applyAlignment="1" applyProtection="1">
      <alignment horizontal="left" vertical="top" wrapText="1" readingOrder="1"/>
    </xf>
    <xf numFmtId="0" fontId="28" fillId="11" borderId="41" xfId="0" applyFont="1" applyFill="1" applyBorder="1" applyAlignment="1" applyProtection="1">
      <alignment horizontal="left" vertical="top" wrapText="1" readingOrder="1"/>
    </xf>
    <xf numFmtId="165" fontId="14" fillId="11" borderId="7" xfId="0" applyNumberFormat="1" applyFont="1" applyFill="1" applyBorder="1" applyAlignment="1" applyProtection="1">
      <alignment horizontal="left" vertical="top" wrapText="1" readingOrder="1"/>
    </xf>
    <xf numFmtId="165" fontId="14" fillId="11" borderId="2" xfId="0" applyNumberFormat="1" applyFont="1" applyFill="1" applyBorder="1" applyAlignment="1" applyProtection="1">
      <alignment horizontal="left" vertical="top" wrapText="1" readingOrder="1"/>
    </xf>
    <xf numFmtId="165" fontId="14" fillId="11" borderId="2" xfId="0" applyNumberFormat="1" applyFont="1" applyFill="1" applyBorder="1" applyAlignment="1" applyProtection="1">
      <alignment horizontal="center" vertical="top" wrapText="1" readingOrder="1"/>
    </xf>
    <xf numFmtId="0" fontId="14" fillId="11" borderId="8" xfId="0" applyFont="1" applyFill="1" applyBorder="1" applyAlignment="1" applyProtection="1">
      <alignment horizontal="center" vertical="top" wrapText="1" readingOrder="1"/>
    </xf>
    <xf numFmtId="0" fontId="28" fillId="11" borderId="23" xfId="0" applyFont="1" applyFill="1" applyBorder="1" applyAlignment="1" applyProtection="1">
      <alignment horizontal="left" vertical="top" wrapText="1" readingOrder="1"/>
    </xf>
    <xf numFmtId="0" fontId="28" fillId="11" borderId="61" xfId="0" applyFont="1" applyFill="1" applyBorder="1" applyAlignment="1" applyProtection="1">
      <alignment horizontal="left" vertical="top" wrapText="1" readingOrder="1"/>
    </xf>
    <xf numFmtId="165" fontId="14" fillId="11" borderId="31" xfId="0" applyNumberFormat="1" applyFont="1" applyFill="1" applyBorder="1" applyAlignment="1" applyProtection="1">
      <alignment horizontal="left" vertical="top" wrapText="1" readingOrder="1"/>
    </xf>
    <xf numFmtId="165" fontId="14" fillId="11" borderId="11" xfId="0" applyNumberFormat="1" applyFont="1" applyFill="1" applyBorder="1" applyAlignment="1" applyProtection="1">
      <alignment horizontal="left" vertical="top" wrapText="1" readingOrder="1"/>
    </xf>
    <xf numFmtId="165" fontId="14" fillId="11" borderId="11" xfId="0" applyNumberFormat="1" applyFont="1" applyFill="1" applyBorder="1" applyAlignment="1" applyProtection="1">
      <alignment horizontal="center" vertical="top" wrapText="1" readingOrder="1"/>
    </xf>
    <xf numFmtId="0" fontId="14" fillId="11" borderId="37" xfId="0" applyFont="1" applyFill="1" applyBorder="1" applyAlignment="1" applyProtection="1">
      <alignment horizontal="center" vertical="top" wrapText="1" readingOrder="1"/>
    </xf>
    <xf numFmtId="0" fontId="14" fillId="0" borderId="17" xfId="0" applyFont="1" applyBorder="1" applyAlignment="1" applyProtection="1">
      <alignment horizontal="left" vertical="top" wrapText="1" readingOrder="1"/>
    </xf>
    <xf numFmtId="165" fontId="14" fillId="0" borderId="19" xfId="0" applyNumberFormat="1" applyFont="1" applyBorder="1" applyAlignment="1" applyProtection="1">
      <alignment horizontal="left" vertical="top" wrapText="1" readingOrder="1"/>
    </xf>
    <xf numFmtId="165" fontId="14" fillId="0" borderId="12" xfId="0" applyNumberFormat="1" applyFont="1" applyBorder="1" applyAlignment="1" applyProtection="1">
      <alignment horizontal="left" vertical="top" wrapText="1" readingOrder="1"/>
    </xf>
    <xf numFmtId="165" fontId="14" fillId="0" borderId="12" xfId="0" applyNumberFormat="1" applyFont="1" applyBorder="1" applyAlignment="1" applyProtection="1">
      <alignment horizontal="center" vertical="top" wrapText="1" readingOrder="1"/>
    </xf>
    <xf numFmtId="0" fontId="14" fillId="0" borderId="56" xfId="0" applyFont="1" applyFill="1" applyBorder="1" applyAlignment="1" applyProtection="1">
      <alignment horizontal="center" vertical="top" wrapText="1" readingOrder="1"/>
    </xf>
    <xf numFmtId="0" fontId="14" fillId="0" borderId="22" xfId="0" applyFont="1" applyBorder="1" applyAlignment="1" applyProtection="1">
      <alignment horizontal="left" vertical="top" wrapText="1" readingOrder="1"/>
    </xf>
    <xf numFmtId="0" fontId="28" fillId="11" borderId="22" xfId="0" applyFont="1" applyFill="1" applyBorder="1" applyAlignment="1" applyProtection="1">
      <alignment horizontal="left" vertical="top" wrapText="1" readingOrder="1"/>
    </xf>
    <xf numFmtId="165" fontId="14" fillId="0" borderId="7" xfId="0" applyNumberFormat="1" applyFont="1" applyFill="1" applyBorder="1" applyAlignment="1" applyProtection="1">
      <alignment horizontal="left" vertical="top" wrapText="1" readingOrder="1"/>
    </xf>
    <xf numFmtId="0" fontId="14" fillId="0" borderId="59" xfId="0" applyFont="1" applyBorder="1" applyAlignment="1" applyProtection="1">
      <alignment horizontal="left" vertical="top" wrapText="1" readingOrder="1"/>
    </xf>
    <xf numFmtId="165" fontId="14" fillId="0" borderId="31" xfId="0" applyNumberFormat="1" applyFont="1" applyFill="1" applyBorder="1" applyAlignment="1" applyProtection="1">
      <alignment horizontal="left" vertical="top" wrapText="1" readingOrder="1"/>
    </xf>
    <xf numFmtId="165" fontId="14" fillId="0" borderId="11" xfId="0" applyNumberFormat="1" applyFont="1" applyFill="1" applyBorder="1" applyAlignment="1" applyProtection="1">
      <alignment horizontal="left" vertical="top" wrapText="1" readingOrder="1"/>
    </xf>
    <xf numFmtId="165" fontId="14" fillId="0" borderId="11" xfId="0" applyNumberFormat="1" applyFont="1" applyFill="1" applyBorder="1" applyAlignment="1" applyProtection="1">
      <alignment horizontal="center" vertical="top" wrapText="1" readingOrder="1"/>
    </xf>
    <xf numFmtId="165" fontId="14" fillId="0" borderId="11" xfId="0" applyNumberFormat="1" applyFont="1" applyBorder="1" applyAlignment="1" applyProtection="1">
      <alignment horizontal="center" vertical="top" wrapText="1" readingOrder="1"/>
    </xf>
    <xf numFmtId="0" fontId="14" fillId="0" borderId="37" xfId="0" applyFont="1" applyFill="1" applyBorder="1" applyAlignment="1" applyProtection="1">
      <alignment horizontal="center" vertical="top" wrapText="1" readingOrder="1"/>
    </xf>
    <xf numFmtId="165" fontId="14" fillId="0" borderId="31" xfId="0" applyNumberFormat="1" applyFont="1" applyBorder="1" applyAlignment="1" applyProtection="1">
      <alignment horizontal="left" vertical="top" wrapText="1" readingOrder="1"/>
    </xf>
    <xf numFmtId="165" fontId="14" fillId="0" borderId="11" xfId="0" applyNumberFormat="1" applyFont="1" applyBorder="1" applyAlignment="1" applyProtection="1">
      <alignment horizontal="left" vertical="top" wrapText="1" readingOrder="1"/>
    </xf>
    <xf numFmtId="0" fontId="14" fillId="0" borderId="60" xfId="0" applyFont="1" applyBorder="1" applyAlignment="1" applyProtection="1">
      <alignment horizontal="left" vertical="center" wrapText="1" readingOrder="1"/>
    </xf>
    <xf numFmtId="0" fontId="14" fillId="0" borderId="63" xfId="0" applyFont="1" applyBorder="1" applyAlignment="1" applyProtection="1">
      <alignment horizontal="left" vertical="top" wrapText="1" readingOrder="1"/>
    </xf>
    <xf numFmtId="0" fontId="14" fillId="0" borderId="65" xfId="0" applyFont="1" applyBorder="1" applyAlignment="1" applyProtection="1">
      <alignment horizontal="left" vertical="top" wrapText="1" readingOrder="1"/>
    </xf>
    <xf numFmtId="165" fontId="14" fillId="0" borderId="66" xfId="0" applyNumberFormat="1" applyFont="1" applyBorder="1" applyAlignment="1" applyProtection="1">
      <alignment horizontal="left" vertical="top" wrapText="1" readingOrder="1"/>
    </xf>
    <xf numFmtId="165" fontId="14" fillId="0" borderId="25" xfId="0" applyNumberFormat="1" applyFont="1" applyBorder="1" applyAlignment="1" applyProtection="1">
      <alignment horizontal="left" vertical="top" wrapText="1" readingOrder="1"/>
    </xf>
    <xf numFmtId="165" fontId="14" fillId="0" borderId="25" xfId="0" applyNumberFormat="1" applyFont="1" applyBorder="1" applyAlignment="1" applyProtection="1">
      <alignment horizontal="center" vertical="top" wrapText="1" readingOrder="1"/>
    </xf>
    <xf numFmtId="165" fontId="14" fillId="0" borderId="26" xfId="0" applyNumberFormat="1" applyFont="1" applyFill="1" applyBorder="1" applyAlignment="1" applyProtection="1">
      <alignment horizontal="left" vertical="top" wrapText="1" readingOrder="1"/>
    </xf>
    <xf numFmtId="0" fontId="28" fillId="11" borderId="42" xfId="0" applyFont="1" applyFill="1" applyBorder="1" applyAlignment="1" applyProtection="1">
      <alignment horizontal="left" vertical="top" wrapText="1" readingOrder="1"/>
    </xf>
    <xf numFmtId="0" fontId="28" fillId="11" borderId="53" xfId="0" applyFont="1" applyFill="1" applyBorder="1" applyAlignment="1" applyProtection="1">
      <alignment horizontal="left" vertical="top" wrapText="1" readingOrder="1"/>
    </xf>
    <xf numFmtId="0" fontId="14" fillId="0" borderId="7" xfId="0" applyFont="1" applyBorder="1" applyAlignment="1" applyProtection="1">
      <alignment horizontal="left" vertical="top" wrapText="1" readingOrder="1"/>
    </xf>
    <xf numFmtId="0" fontId="14" fillId="11" borderId="1" xfId="0" applyFont="1" applyFill="1" applyBorder="1" applyAlignment="1" applyProtection="1">
      <alignment horizontal="left" vertical="top" wrapText="1" readingOrder="1"/>
    </xf>
    <xf numFmtId="0" fontId="14" fillId="11" borderId="38" xfId="0" applyFont="1" applyFill="1" applyBorder="1" applyAlignment="1" applyProtection="1">
      <alignment horizontal="left" vertical="top" wrapText="1" readingOrder="1"/>
    </xf>
    <xf numFmtId="165" fontId="14" fillId="11" borderId="4" xfId="0" applyNumberFormat="1" applyFont="1" applyFill="1" applyBorder="1" applyAlignment="1" applyProtection="1">
      <alignment horizontal="left" vertical="top" wrapText="1" readingOrder="1"/>
    </xf>
    <xf numFmtId="165" fontId="14" fillId="11" borderId="5" xfId="0" applyNumberFormat="1" applyFont="1" applyFill="1" applyBorder="1" applyAlignment="1" applyProtection="1">
      <alignment horizontal="left" vertical="top" wrapText="1" readingOrder="1"/>
    </xf>
    <xf numFmtId="165" fontId="14" fillId="11" borderId="5" xfId="0" applyNumberFormat="1" applyFont="1" applyFill="1" applyBorder="1" applyAlignment="1" applyProtection="1">
      <alignment horizontal="center" vertical="top" wrapText="1" readingOrder="1"/>
    </xf>
    <xf numFmtId="0" fontId="14" fillId="11" borderId="36" xfId="0" applyFont="1" applyFill="1" applyBorder="1" applyAlignment="1" applyProtection="1">
      <alignment horizontal="center" vertical="top" wrapText="1" readingOrder="1"/>
    </xf>
    <xf numFmtId="0" fontId="28" fillId="11" borderId="7" xfId="0" applyFont="1" applyFill="1" applyBorder="1" applyAlignment="1" applyProtection="1">
      <alignment horizontal="left" vertical="top" wrapText="1" readingOrder="1"/>
    </xf>
    <xf numFmtId="0" fontId="14" fillId="0" borderId="23" xfId="0" applyFont="1" applyBorder="1" applyAlignment="1" applyProtection="1">
      <alignment horizontal="left" vertical="top" wrapText="1" readingOrder="1"/>
    </xf>
    <xf numFmtId="0" fontId="14" fillId="0" borderId="61" xfId="0" applyFont="1" applyBorder="1" applyAlignment="1" applyProtection="1">
      <alignment horizontal="left" vertical="top" wrapText="1" readingOrder="1"/>
    </xf>
    <xf numFmtId="0" fontId="28" fillId="11" borderId="16" xfId="0" applyFont="1" applyFill="1" applyBorder="1" applyAlignment="1" applyProtection="1">
      <alignment horizontal="left" vertical="top" wrapText="1" readingOrder="1"/>
    </xf>
    <xf numFmtId="0" fontId="28" fillId="11" borderId="17" xfId="0" applyFont="1" applyFill="1" applyBorder="1" applyAlignment="1" applyProtection="1">
      <alignment horizontal="left" vertical="top" wrapText="1" readingOrder="1"/>
    </xf>
    <xf numFmtId="165" fontId="14" fillId="11" borderId="16" xfId="0" applyNumberFormat="1" applyFont="1" applyFill="1" applyBorder="1" applyAlignment="1" applyProtection="1">
      <alignment horizontal="left" vertical="top" wrapText="1" readingOrder="1"/>
    </xf>
    <xf numFmtId="165" fontId="14" fillId="11" borderId="26" xfId="0" applyNumberFormat="1" applyFont="1" applyFill="1" applyBorder="1" applyAlignment="1" applyProtection="1">
      <alignment horizontal="left" vertical="top" wrapText="1" readingOrder="1"/>
    </xf>
    <xf numFmtId="165" fontId="14" fillId="11" borderId="26" xfId="0" applyNumberFormat="1" applyFont="1" applyFill="1" applyBorder="1" applyAlignment="1" applyProtection="1">
      <alignment horizontal="center" vertical="top" wrapText="1" readingOrder="1"/>
    </xf>
    <xf numFmtId="0" fontId="14" fillId="11" borderId="62" xfId="0" applyFont="1" applyFill="1" applyBorder="1" applyAlignment="1" applyProtection="1">
      <alignment horizontal="center" vertical="top" wrapText="1" readingOrder="1"/>
    </xf>
    <xf numFmtId="0" fontId="14" fillId="0" borderId="58" xfId="0" applyFont="1" applyBorder="1" applyAlignment="1" applyProtection="1">
      <alignment horizontal="left" vertical="top" wrapText="1" readingOrder="1"/>
    </xf>
    <xf numFmtId="165" fontId="14" fillId="0" borderId="16" xfId="0" applyNumberFormat="1" applyFont="1" applyFill="1" applyBorder="1" applyAlignment="1" applyProtection="1">
      <alignment horizontal="left" vertical="top" wrapText="1" readingOrder="1"/>
    </xf>
    <xf numFmtId="165" fontId="14" fillId="0" borderId="2" xfId="0" applyNumberFormat="1" applyFont="1" applyFill="1" applyBorder="1" applyAlignment="1" applyProtection="1">
      <alignment horizontal="center" vertical="top" wrapText="1" readingOrder="1"/>
    </xf>
    <xf numFmtId="0" fontId="14" fillId="0" borderId="16" xfId="0" applyFont="1" applyBorder="1" applyAlignment="1" applyProtection="1">
      <alignment horizontal="left" vertical="top" wrapText="1" readingOrder="1"/>
    </xf>
    <xf numFmtId="0" fontId="28" fillId="11" borderId="58" xfId="0" applyFont="1" applyFill="1" applyBorder="1" applyAlignment="1" applyProtection="1">
      <alignment horizontal="left" vertical="top" wrapText="1" readingOrder="1"/>
    </xf>
    <xf numFmtId="165" fontId="14" fillId="11" borderId="58" xfId="0" applyNumberFormat="1" applyFont="1" applyFill="1" applyBorder="1" applyAlignment="1" applyProtection="1">
      <alignment horizontal="left" vertical="top" wrapText="1" readingOrder="1"/>
    </xf>
    <xf numFmtId="165" fontId="14" fillId="11" borderId="9" xfId="0" applyNumberFormat="1" applyFont="1" applyFill="1" applyBorder="1" applyAlignment="1" applyProtection="1">
      <alignment horizontal="left" vertical="top" wrapText="1" readingOrder="1"/>
    </xf>
    <xf numFmtId="165" fontId="14" fillId="11" borderId="9" xfId="0" applyNumberFormat="1" applyFont="1" applyFill="1" applyBorder="1" applyAlignment="1" applyProtection="1">
      <alignment horizontal="center" vertical="top" wrapText="1" readingOrder="1"/>
    </xf>
    <xf numFmtId="0" fontId="14" fillId="11" borderId="64" xfId="0" applyFont="1" applyFill="1" applyBorder="1" applyAlignment="1" applyProtection="1">
      <alignment horizontal="center" vertical="top" wrapText="1" readingOrder="1"/>
    </xf>
    <xf numFmtId="0" fontId="0" fillId="0" borderId="24" xfId="0" applyBorder="1" applyAlignment="1" applyProtection="1">
      <alignment horizontal="left" vertical="top"/>
    </xf>
    <xf numFmtId="0" fontId="0" fillId="0" borderId="41" xfId="0" applyBorder="1" applyAlignment="1" applyProtection="1">
      <alignment horizontal="left" vertical="top" wrapText="1"/>
    </xf>
    <xf numFmtId="0" fontId="0" fillId="0" borderId="42" xfId="0" applyBorder="1" applyAlignment="1" applyProtection="1">
      <alignment horizontal="left" vertical="top"/>
    </xf>
    <xf numFmtId="0" fontId="0" fillId="0" borderId="53" xfId="0" applyBorder="1" applyAlignment="1" applyProtection="1">
      <alignment horizontal="left" vertical="top" wrapText="1"/>
    </xf>
    <xf numFmtId="165" fontId="14" fillId="0" borderId="58" xfId="0" applyNumberFormat="1" applyFont="1" applyFill="1" applyBorder="1" applyAlignment="1" applyProtection="1">
      <alignment horizontal="left" vertical="top" wrapText="1" readingOrder="1"/>
    </xf>
    <xf numFmtId="0" fontId="0" fillId="0" borderId="0" xfId="0" applyBorder="1" applyAlignment="1" applyProtection="1">
      <alignment horizontal="left" vertical="top"/>
    </xf>
    <xf numFmtId="165" fontId="14" fillId="0" borderId="0" xfId="0" applyNumberFormat="1" applyFont="1" applyBorder="1" applyAlignment="1" applyProtection="1">
      <alignment horizontal="left" vertical="top" wrapText="1" readingOrder="1"/>
    </xf>
    <xf numFmtId="165" fontId="14" fillId="0" borderId="0" xfId="0" applyNumberFormat="1" applyFont="1" applyBorder="1" applyAlignment="1" applyProtection="1">
      <alignment horizontal="center" vertical="top" wrapText="1" readingOrder="1"/>
    </xf>
    <xf numFmtId="0" fontId="14" fillId="0" borderId="0" xfId="0" applyFont="1" applyFill="1" applyBorder="1" applyAlignment="1" applyProtection="1">
      <alignment horizontal="center" vertical="top" wrapText="1" readingOrder="1"/>
    </xf>
    <xf numFmtId="0" fontId="14" fillId="0" borderId="0" xfId="0" applyFont="1" applyAlignment="1" applyProtection="1">
      <alignment horizontal="left" vertical="top" wrapText="1" readingOrder="1"/>
    </xf>
    <xf numFmtId="0" fontId="14" fillId="0" borderId="0" xfId="0" applyFont="1" applyAlignment="1" applyProtection="1">
      <alignment horizontal="center" vertical="top" wrapText="1" readingOrder="1"/>
    </xf>
    <xf numFmtId="0" fontId="14" fillId="9" borderId="0" xfId="0" applyFont="1" applyFill="1" applyAlignment="1" applyProtection="1">
      <alignment horizontal="left" vertical="center" wrapText="1" readingOrder="1"/>
    </xf>
    <xf numFmtId="0" fontId="75" fillId="0" borderId="0" xfId="0" applyFont="1" applyAlignment="1" applyProtection="1">
      <alignment horizontal="left" vertical="center"/>
    </xf>
    <xf numFmtId="0" fontId="75" fillId="0" borderId="0" xfId="0" applyFont="1" applyProtection="1"/>
    <xf numFmtId="0" fontId="74" fillId="0" borderId="0" xfId="0" applyFont="1" applyAlignment="1" applyProtection="1">
      <alignment horizontal="left" vertical="top" wrapText="1"/>
    </xf>
    <xf numFmtId="0" fontId="14" fillId="9" borderId="0" xfId="0" applyFont="1" applyFill="1" applyAlignment="1" applyProtection="1">
      <alignment vertical="top" readingOrder="1"/>
    </xf>
    <xf numFmtId="0" fontId="14" fillId="9" borderId="0" xfId="0" applyFont="1" applyFill="1" applyAlignment="1" applyProtection="1">
      <alignment horizontal="left" vertical="top" readingOrder="1"/>
    </xf>
    <xf numFmtId="0" fontId="14" fillId="9" borderId="0" xfId="0" applyFont="1" applyFill="1" applyProtection="1"/>
    <xf numFmtId="0" fontId="14" fillId="0" borderId="0" xfId="0" applyFont="1" applyProtection="1"/>
    <xf numFmtId="0" fontId="17" fillId="0" borderId="0" xfId="0" applyFont="1" applyAlignment="1" applyProtection="1">
      <alignment vertical="center" readingOrder="1"/>
    </xf>
    <xf numFmtId="0" fontId="17" fillId="0" borderId="0" xfId="0" applyFont="1" applyAlignment="1" applyProtection="1">
      <alignment horizontal="left" vertical="center" readingOrder="1"/>
    </xf>
    <xf numFmtId="0" fontId="24" fillId="13" borderId="0" xfId="0" applyFont="1" applyFill="1" applyAlignment="1" applyProtection="1">
      <alignment vertical="center" readingOrder="1"/>
    </xf>
    <xf numFmtId="0" fontId="24" fillId="13" borderId="0" xfId="0" applyFont="1" applyFill="1" applyAlignment="1" applyProtection="1">
      <alignment vertical="center" wrapText="1" readingOrder="1"/>
    </xf>
    <xf numFmtId="0" fontId="23" fillId="9" borderId="0" xfId="0" applyFont="1" applyFill="1" applyAlignment="1" applyProtection="1">
      <alignment vertical="top" wrapText="1" readingOrder="1"/>
    </xf>
    <xf numFmtId="0" fontId="14" fillId="0" borderId="49" xfId="0" applyFont="1" applyFill="1" applyBorder="1" applyAlignment="1" applyProtection="1">
      <alignment horizontal="left" vertical="top" wrapText="1" readingOrder="1"/>
    </xf>
    <xf numFmtId="0" fontId="14" fillId="0" borderId="47" xfId="0" applyFont="1" applyFill="1" applyBorder="1" applyAlignment="1" applyProtection="1">
      <alignment horizontal="left" vertical="top" wrapText="1" readingOrder="1"/>
    </xf>
    <xf numFmtId="166" fontId="14" fillId="0" borderId="26" xfId="0" applyNumberFormat="1" applyFont="1" applyFill="1" applyBorder="1" applyAlignment="1" applyProtection="1">
      <alignment horizontal="center" vertical="top" wrapText="1" readingOrder="1"/>
    </xf>
    <xf numFmtId="165" fontId="14" fillId="0" borderId="26" xfId="0" applyNumberFormat="1" applyFont="1" applyFill="1" applyBorder="1" applyAlignment="1" applyProtection="1">
      <alignment horizontal="center" vertical="top" wrapText="1" readingOrder="1"/>
    </xf>
    <xf numFmtId="0" fontId="14" fillId="9" borderId="0" xfId="0" applyFont="1" applyFill="1" applyAlignment="1" applyProtection="1">
      <alignment vertical="center" readingOrder="1"/>
    </xf>
    <xf numFmtId="0" fontId="14" fillId="12" borderId="24" xfId="0" applyFont="1" applyFill="1" applyBorder="1" applyAlignment="1" applyProtection="1">
      <alignment horizontal="center" vertical="top" readingOrder="1"/>
    </xf>
    <xf numFmtId="3" fontId="14" fillId="9" borderId="0" xfId="0" applyNumberFormat="1" applyFont="1" applyFill="1" applyAlignment="1" applyProtection="1">
      <alignment vertical="center" wrapText="1" readingOrder="1"/>
    </xf>
    <xf numFmtId="3" fontId="14" fillId="0" borderId="39" xfId="0" applyNumberFormat="1" applyFont="1" applyFill="1" applyBorder="1" applyAlignment="1" applyProtection="1">
      <alignment horizontal="center" vertical="top" wrapText="1" readingOrder="1"/>
    </xf>
    <xf numFmtId="3" fontId="14" fillId="12" borderId="24" xfId="0" applyNumberFormat="1" applyFont="1" applyFill="1" applyBorder="1" applyAlignment="1" applyProtection="1">
      <alignment horizontal="center" vertical="top" readingOrder="1"/>
    </xf>
    <xf numFmtId="0" fontId="14" fillId="0" borderId="42" xfId="0" applyFont="1" applyFill="1" applyBorder="1" applyAlignment="1" applyProtection="1">
      <alignment horizontal="left" vertical="top" wrapText="1" readingOrder="1"/>
    </xf>
    <xf numFmtId="165" fontId="14" fillId="0" borderId="9" xfId="0" applyNumberFormat="1" applyFont="1" applyFill="1" applyBorder="1" applyAlignment="1" applyProtection="1">
      <alignment horizontal="left" vertical="top" wrapText="1" readingOrder="1"/>
    </xf>
    <xf numFmtId="165" fontId="14" fillId="0" borderId="9" xfId="0" applyNumberFormat="1" applyFont="1" applyFill="1" applyBorder="1" applyAlignment="1" applyProtection="1">
      <alignment horizontal="center" vertical="top" wrapText="1" readingOrder="1"/>
    </xf>
    <xf numFmtId="3" fontId="14" fillId="0" borderId="40" xfId="0" applyNumberFormat="1" applyFont="1" applyFill="1" applyBorder="1" applyAlignment="1" applyProtection="1">
      <alignment horizontal="center" vertical="top" wrapText="1" readingOrder="1"/>
    </xf>
    <xf numFmtId="3" fontId="14" fillId="0" borderId="40" xfId="0" applyNumberFormat="1" applyFont="1" applyFill="1" applyBorder="1" applyAlignment="1" applyProtection="1">
      <alignment vertical="top" wrapText="1" readingOrder="1"/>
    </xf>
    <xf numFmtId="3" fontId="14" fillId="9" borderId="0" xfId="0" applyNumberFormat="1" applyFont="1" applyFill="1" applyAlignment="1" applyProtection="1">
      <alignment vertical="top" wrapText="1" readingOrder="1"/>
    </xf>
    <xf numFmtId="3" fontId="14" fillId="0" borderId="56" xfId="0" applyNumberFormat="1" applyFont="1" applyFill="1" applyBorder="1" applyAlignment="1" applyProtection="1">
      <alignment horizontal="center" vertical="top" wrapText="1" readingOrder="1"/>
    </xf>
    <xf numFmtId="0" fontId="14" fillId="0" borderId="24" xfId="0" applyFont="1" applyFill="1" applyBorder="1" applyAlignment="1" applyProtection="1">
      <alignment horizontal="left" vertical="top" wrapText="1" readingOrder="1"/>
    </xf>
    <xf numFmtId="0" fontId="14" fillId="0" borderId="41" xfId="0" applyFont="1" applyFill="1" applyBorder="1" applyAlignment="1" applyProtection="1">
      <alignment horizontal="left" vertical="top" wrapText="1" readingOrder="1"/>
    </xf>
    <xf numFmtId="165" fontId="14" fillId="0" borderId="2" xfId="0" applyNumberFormat="1" applyFont="1" applyFill="1" applyBorder="1" applyAlignment="1" applyProtection="1">
      <alignment horizontal="left" vertical="top" wrapText="1" readingOrder="1"/>
    </xf>
    <xf numFmtId="3" fontId="14" fillId="0" borderId="8" xfId="0" applyNumberFormat="1" applyFont="1" applyFill="1" applyBorder="1" applyAlignment="1" applyProtection="1">
      <alignment horizontal="center" vertical="top" wrapText="1" readingOrder="1"/>
    </xf>
    <xf numFmtId="3" fontId="14" fillId="0" borderId="64" xfId="0" applyNumberFormat="1" applyFont="1" applyFill="1" applyBorder="1" applyAlignment="1" applyProtection="1">
      <alignment horizontal="center" vertical="top" wrapText="1" readingOrder="1"/>
    </xf>
    <xf numFmtId="3" fontId="14" fillId="0" borderId="62" xfId="0" applyNumberFormat="1" applyFont="1" applyFill="1" applyBorder="1" applyAlignment="1" applyProtection="1">
      <alignment horizontal="center" vertical="top" wrapText="1" readingOrder="1"/>
    </xf>
    <xf numFmtId="3" fontId="14" fillId="11" borderId="8" xfId="0" applyNumberFormat="1" applyFont="1" applyFill="1" applyBorder="1" applyAlignment="1" applyProtection="1">
      <alignment horizontal="center" vertical="top" wrapText="1" readingOrder="1"/>
    </xf>
    <xf numFmtId="3" fontId="14" fillId="11" borderId="7" xfId="0" applyNumberFormat="1" applyFont="1" applyFill="1" applyBorder="1" applyAlignment="1" applyProtection="1">
      <alignment horizontal="center" vertical="top" wrapText="1" readingOrder="1"/>
    </xf>
    <xf numFmtId="3" fontId="14" fillId="11" borderId="2" xfId="0" applyNumberFormat="1" applyFont="1" applyFill="1" applyBorder="1" applyAlignment="1" applyProtection="1">
      <alignment horizontal="center" vertical="top" wrapText="1" readingOrder="1"/>
    </xf>
    <xf numFmtId="3" fontId="14" fillId="11" borderId="22" xfId="0" applyNumberFormat="1" applyFont="1" applyFill="1" applyBorder="1" applyAlignment="1" applyProtection="1">
      <alignment horizontal="center" vertical="top" wrapText="1" readingOrder="1"/>
    </xf>
    <xf numFmtId="0" fontId="28" fillId="0" borderId="24" xfId="0" applyFont="1" applyFill="1" applyBorder="1" applyAlignment="1" applyProtection="1">
      <alignment horizontal="left" vertical="top" wrapText="1" readingOrder="1"/>
    </xf>
    <xf numFmtId="0" fontId="28" fillId="0" borderId="23" xfId="0" applyFont="1" applyFill="1" applyBorder="1" applyAlignment="1" applyProtection="1">
      <alignment horizontal="left" vertical="top" wrapText="1" readingOrder="1"/>
    </xf>
    <xf numFmtId="3" fontId="14" fillId="11" borderId="37" xfId="0" applyNumberFormat="1" applyFont="1" applyFill="1" applyBorder="1" applyAlignment="1" applyProtection="1">
      <alignment horizontal="center" vertical="top" wrapText="1" readingOrder="1"/>
    </xf>
    <xf numFmtId="3" fontId="14" fillId="11" borderId="31" xfId="0" applyNumberFormat="1" applyFont="1" applyFill="1" applyBorder="1" applyAlignment="1" applyProtection="1">
      <alignment horizontal="center" vertical="top" wrapText="1" readingOrder="1"/>
    </xf>
    <xf numFmtId="3" fontId="14" fillId="11" borderId="11" xfId="0" applyNumberFormat="1" applyFont="1" applyFill="1" applyBorder="1" applyAlignment="1" applyProtection="1">
      <alignment horizontal="center" vertical="top" wrapText="1" readingOrder="1"/>
    </xf>
    <xf numFmtId="3" fontId="14" fillId="11" borderId="21" xfId="0" applyNumberFormat="1" applyFont="1" applyFill="1" applyBorder="1" applyAlignment="1" applyProtection="1">
      <alignment horizontal="center" vertical="top" wrapText="1" readingOrder="1"/>
    </xf>
    <xf numFmtId="0" fontId="14" fillId="0" borderId="17" xfId="0" applyFont="1" applyFill="1" applyBorder="1" applyAlignment="1" applyProtection="1">
      <alignment horizontal="left" vertical="top" wrapText="1" readingOrder="1"/>
    </xf>
    <xf numFmtId="165" fontId="14" fillId="0" borderId="19" xfId="0" applyNumberFormat="1" applyFont="1" applyFill="1" applyBorder="1" applyAlignment="1" applyProtection="1">
      <alignment horizontal="left" vertical="top" wrapText="1" readingOrder="1"/>
    </xf>
    <xf numFmtId="165" fontId="14" fillId="0" borderId="12" xfId="0" applyNumberFormat="1" applyFont="1" applyFill="1" applyBorder="1" applyAlignment="1" applyProtection="1">
      <alignment horizontal="left" vertical="top" wrapText="1" readingOrder="1"/>
    </xf>
    <xf numFmtId="165" fontId="14" fillId="0" borderId="12" xfId="0" applyNumberFormat="1" applyFont="1" applyFill="1" applyBorder="1" applyAlignment="1" applyProtection="1">
      <alignment horizontal="center" vertical="top" wrapText="1" readingOrder="1"/>
    </xf>
    <xf numFmtId="0" fontId="14" fillId="0" borderId="22" xfId="0" applyFont="1" applyFill="1" applyBorder="1" applyAlignment="1" applyProtection="1">
      <alignment horizontal="left" vertical="top" wrapText="1" readingOrder="1"/>
    </xf>
    <xf numFmtId="0" fontId="14" fillId="0" borderId="59" xfId="0" applyFont="1" applyFill="1" applyBorder="1" applyAlignment="1" applyProtection="1">
      <alignment horizontal="left" vertical="top" wrapText="1" readingOrder="1"/>
    </xf>
    <xf numFmtId="3" fontId="14" fillId="0" borderId="37" xfId="0" applyNumberFormat="1" applyFont="1" applyFill="1" applyBorder="1" applyAlignment="1" applyProtection="1">
      <alignment horizontal="center" vertical="top" wrapText="1" readingOrder="1"/>
    </xf>
    <xf numFmtId="0" fontId="14" fillId="0" borderId="60" xfId="0" applyFont="1" applyFill="1" applyBorder="1" applyAlignment="1" applyProtection="1">
      <alignment vertical="top" wrapText="1" readingOrder="1"/>
    </xf>
    <xf numFmtId="0" fontId="14" fillId="0" borderId="63" xfId="0" applyFont="1" applyFill="1" applyBorder="1" applyAlignment="1" applyProtection="1">
      <alignment horizontal="left" vertical="top" wrapText="1" readingOrder="1"/>
    </xf>
    <xf numFmtId="0" fontId="14" fillId="0" borderId="65" xfId="0" applyFont="1" applyFill="1" applyBorder="1" applyAlignment="1" applyProtection="1">
      <alignment horizontal="left" vertical="top" wrapText="1" readingOrder="1"/>
    </xf>
    <xf numFmtId="165" fontId="14" fillId="0" borderId="66" xfId="0" applyNumberFormat="1" applyFont="1" applyFill="1" applyBorder="1" applyAlignment="1" applyProtection="1">
      <alignment horizontal="left" vertical="top" wrapText="1" readingOrder="1"/>
    </xf>
    <xf numFmtId="165" fontId="14" fillId="0" borderId="25" xfId="0" applyNumberFormat="1" applyFont="1" applyFill="1" applyBorder="1" applyAlignment="1" applyProtection="1">
      <alignment horizontal="left" vertical="top" wrapText="1" readingOrder="1"/>
    </xf>
    <xf numFmtId="165" fontId="14" fillId="0" borderId="25" xfId="0" applyNumberFormat="1" applyFont="1" applyFill="1" applyBorder="1" applyAlignment="1" applyProtection="1">
      <alignment horizontal="center" vertical="top" wrapText="1" readingOrder="1"/>
    </xf>
    <xf numFmtId="0" fontId="14" fillId="0" borderId="7" xfId="0" applyFont="1" applyFill="1" applyBorder="1" applyAlignment="1" applyProtection="1">
      <alignment horizontal="left" vertical="top" wrapText="1" readingOrder="1"/>
    </xf>
    <xf numFmtId="3" fontId="14" fillId="11" borderId="36" xfId="0" applyNumberFormat="1" applyFont="1" applyFill="1" applyBorder="1" applyAlignment="1" applyProtection="1">
      <alignment horizontal="center" vertical="top" wrapText="1" readingOrder="1"/>
    </xf>
    <xf numFmtId="3" fontId="14" fillId="11" borderId="4" xfId="0" applyNumberFormat="1" applyFont="1" applyFill="1" applyBorder="1" applyAlignment="1" applyProtection="1">
      <alignment horizontal="center" vertical="top" wrapText="1" readingOrder="1"/>
    </xf>
    <xf numFmtId="3" fontId="14" fillId="11" borderId="5" xfId="0" applyNumberFormat="1" applyFont="1" applyFill="1" applyBorder="1" applyAlignment="1" applyProtection="1">
      <alignment horizontal="center" vertical="top" wrapText="1" readingOrder="1"/>
    </xf>
    <xf numFmtId="3" fontId="14" fillId="11" borderId="30" xfId="0" applyNumberFormat="1" applyFont="1" applyFill="1" applyBorder="1" applyAlignment="1" applyProtection="1">
      <alignment horizontal="center" vertical="top" wrapText="1" readingOrder="1"/>
    </xf>
    <xf numFmtId="0" fontId="14" fillId="4" borderId="24" xfId="0" applyFont="1" applyFill="1" applyBorder="1" applyAlignment="1" applyProtection="1">
      <alignment horizontal="center" vertical="top" wrapText="1" readingOrder="1"/>
    </xf>
    <xf numFmtId="0" fontId="14" fillId="4" borderId="24" xfId="0" applyFont="1" applyFill="1" applyBorder="1" applyAlignment="1" applyProtection="1">
      <alignment horizontal="center" vertical="top" readingOrder="1"/>
    </xf>
    <xf numFmtId="0" fontId="14" fillId="0" borderId="23" xfId="0" applyFont="1" applyFill="1" applyBorder="1" applyAlignment="1" applyProtection="1">
      <alignment horizontal="left" vertical="top" wrapText="1" readingOrder="1"/>
    </xf>
    <xf numFmtId="0" fontId="14" fillId="0" borderId="61" xfId="0" applyFont="1" applyFill="1" applyBorder="1" applyAlignment="1" applyProtection="1">
      <alignment horizontal="left" vertical="top" wrapText="1" readingOrder="1"/>
    </xf>
    <xf numFmtId="3" fontId="14" fillId="11" borderId="62" xfId="0" applyNumberFormat="1" applyFont="1" applyFill="1" applyBorder="1" applyAlignment="1" applyProtection="1">
      <alignment horizontal="center" vertical="top" wrapText="1" readingOrder="1"/>
    </xf>
    <xf numFmtId="3" fontId="14" fillId="11" borderId="16" xfId="0" applyNumberFormat="1" applyFont="1" applyFill="1" applyBorder="1" applyAlignment="1" applyProtection="1">
      <alignment horizontal="center" vertical="top" wrapText="1" readingOrder="1"/>
    </xf>
    <xf numFmtId="3" fontId="14" fillId="11" borderId="26" xfId="0" applyNumberFormat="1" applyFont="1" applyFill="1" applyBorder="1" applyAlignment="1" applyProtection="1">
      <alignment horizontal="center" vertical="top" wrapText="1" readingOrder="1"/>
    </xf>
    <xf numFmtId="3" fontId="14" fillId="11" borderId="17" xfId="0" applyNumberFormat="1" applyFont="1" applyFill="1" applyBorder="1" applyAlignment="1" applyProtection="1">
      <alignment horizontal="center" vertical="top" wrapText="1" readingOrder="1"/>
    </xf>
    <xf numFmtId="0" fontId="14" fillId="0" borderId="58" xfId="0" applyFont="1" applyFill="1" applyBorder="1" applyAlignment="1" applyProtection="1">
      <alignment horizontal="left" vertical="top" wrapText="1" readingOrder="1"/>
    </xf>
    <xf numFmtId="0" fontId="14" fillId="9" borderId="8" xfId="0" applyFont="1" applyFill="1" applyBorder="1" applyAlignment="1" applyProtection="1">
      <alignment horizontal="center" vertical="top" wrapText="1" readingOrder="1"/>
    </xf>
    <xf numFmtId="0" fontId="14" fillId="11" borderId="49" xfId="0" applyFont="1" applyFill="1" applyBorder="1" applyAlignment="1" applyProtection="1">
      <alignment horizontal="left" vertical="top" wrapText="1" readingOrder="1"/>
    </xf>
    <xf numFmtId="0" fontId="14" fillId="11" borderId="47" xfId="0" applyFont="1" applyFill="1" applyBorder="1" applyAlignment="1" applyProtection="1">
      <alignment horizontal="left" vertical="top" wrapText="1" readingOrder="1"/>
    </xf>
    <xf numFmtId="0" fontId="14" fillId="11" borderId="24" xfId="0" applyFont="1" applyFill="1" applyBorder="1" applyAlignment="1" applyProtection="1">
      <alignment horizontal="left" vertical="top" wrapText="1" readingOrder="1"/>
    </xf>
    <xf numFmtId="0" fontId="14" fillId="11" borderId="41" xfId="0" applyFont="1" applyFill="1" applyBorder="1" applyAlignment="1" applyProtection="1">
      <alignment horizontal="left" vertical="top" wrapText="1" readingOrder="1"/>
    </xf>
    <xf numFmtId="3" fontId="14" fillId="0" borderId="0" xfId="0" applyNumberFormat="1" applyFont="1" applyAlignment="1" applyProtection="1">
      <alignment vertical="top" wrapText="1" readingOrder="1"/>
    </xf>
    <xf numFmtId="0" fontId="14" fillId="11" borderId="42" xfId="0" applyFont="1" applyFill="1" applyBorder="1" applyAlignment="1" applyProtection="1">
      <alignment horizontal="left" vertical="top" wrapText="1" readingOrder="1"/>
    </xf>
    <xf numFmtId="0" fontId="14" fillId="11" borderId="53" xfId="0" applyFont="1" applyFill="1" applyBorder="1" applyAlignment="1" applyProtection="1">
      <alignment horizontal="left" vertical="top" wrapText="1" readingOrder="1"/>
    </xf>
    <xf numFmtId="0" fontId="14" fillId="0" borderId="62" xfId="0" quotePrefix="1" applyFont="1" applyFill="1" applyBorder="1" applyAlignment="1" applyProtection="1">
      <alignment horizontal="center" vertical="top" wrapText="1" readingOrder="1"/>
    </xf>
    <xf numFmtId="3" fontId="14" fillId="0" borderId="0" xfId="0" applyNumberFormat="1" applyFont="1" applyFill="1" applyAlignment="1" applyProtection="1">
      <alignment vertical="top" wrapText="1" readingOrder="1"/>
    </xf>
    <xf numFmtId="3" fontId="0" fillId="9" borderId="0" xfId="0" applyNumberFormat="1" applyFill="1" applyProtection="1"/>
    <xf numFmtId="0" fontId="14" fillId="0" borderId="16" xfId="0" applyFont="1" applyFill="1" applyBorder="1" applyAlignment="1" applyProtection="1">
      <alignment horizontal="left" vertical="top" wrapText="1" readingOrder="1"/>
    </xf>
    <xf numFmtId="3" fontId="14" fillId="11" borderId="64" xfId="0" applyNumberFormat="1" applyFont="1" applyFill="1" applyBorder="1" applyAlignment="1" applyProtection="1">
      <alignment horizontal="center" vertical="top" wrapText="1" readingOrder="1"/>
    </xf>
    <xf numFmtId="3" fontId="14" fillId="11" borderId="58" xfId="0" applyNumberFormat="1" applyFont="1" applyFill="1" applyBorder="1" applyAlignment="1" applyProtection="1">
      <alignment horizontal="center" vertical="top" wrapText="1" readingOrder="1"/>
    </xf>
    <xf numFmtId="3" fontId="14" fillId="11" borderId="9" xfId="0" applyNumberFormat="1" applyFont="1" applyFill="1" applyBorder="1" applyAlignment="1" applyProtection="1">
      <alignment horizontal="center" vertical="top" wrapText="1" readingOrder="1"/>
    </xf>
    <xf numFmtId="3" fontId="14" fillId="11" borderId="59" xfId="0" applyNumberFormat="1" applyFont="1" applyFill="1" applyBorder="1" applyAlignment="1" applyProtection="1">
      <alignment horizontal="center" vertical="top" wrapText="1" readingOrder="1"/>
    </xf>
    <xf numFmtId="0" fontId="14" fillId="0" borderId="16" xfId="0" quotePrefix="1" applyFont="1" applyFill="1" applyBorder="1" applyAlignment="1" applyProtection="1">
      <alignment horizontal="center" vertical="top" wrapText="1" readingOrder="1"/>
    </xf>
    <xf numFmtId="0" fontId="14" fillId="0" borderId="26" xfId="0" quotePrefix="1" applyFont="1" applyFill="1" applyBorder="1" applyAlignment="1" applyProtection="1">
      <alignment horizontal="center" vertical="top" wrapText="1" readingOrder="1"/>
    </xf>
    <xf numFmtId="0" fontId="14" fillId="0" borderId="17" xfId="0" quotePrefix="1" applyFont="1" applyFill="1" applyBorder="1" applyAlignment="1" applyProtection="1">
      <alignment horizontal="center" vertical="top" wrapText="1" readingOrder="1"/>
    </xf>
    <xf numFmtId="0" fontId="14" fillId="0" borderId="7" xfId="0" applyFont="1" applyFill="1" applyBorder="1" applyAlignment="1" applyProtection="1">
      <alignment horizontal="center" vertical="top" wrapText="1" readingOrder="1"/>
    </xf>
    <xf numFmtId="0" fontId="14" fillId="0" borderId="2" xfId="0" applyFont="1" applyFill="1" applyBorder="1" applyAlignment="1" applyProtection="1">
      <alignment horizontal="center" vertical="top" wrapText="1" readingOrder="1"/>
    </xf>
    <xf numFmtId="0" fontId="14" fillId="0" borderId="22" xfId="0" applyFont="1" applyFill="1" applyBorder="1" applyAlignment="1" applyProtection="1">
      <alignment horizontal="center" vertical="top" wrapText="1" readingOrder="1"/>
    </xf>
    <xf numFmtId="0" fontId="0" fillId="0" borderId="24" xfId="0" applyFill="1" applyBorder="1" applyAlignment="1" applyProtection="1">
      <alignment horizontal="left" vertical="top"/>
    </xf>
    <xf numFmtId="0" fontId="14" fillId="0" borderId="41" xfId="0" applyFont="1" applyFill="1" applyBorder="1" applyAlignment="1" applyProtection="1">
      <alignment horizontal="left" vertical="top" wrapText="1"/>
    </xf>
    <xf numFmtId="0" fontId="0" fillId="0" borderId="41" xfId="0" applyFill="1" applyBorder="1" applyAlignment="1" applyProtection="1">
      <alignment horizontal="left" vertical="top" wrapText="1"/>
    </xf>
    <xf numFmtId="0" fontId="0" fillId="0" borderId="42" xfId="0" applyFill="1" applyBorder="1" applyAlignment="1" applyProtection="1">
      <alignment horizontal="left" vertical="top"/>
    </xf>
    <xf numFmtId="0" fontId="0" fillId="0" borderId="53" xfId="0" applyFill="1" applyBorder="1" applyAlignment="1" applyProtection="1">
      <alignment horizontal="left" vertical="top" wrapText="1"/>
    </xf>
    <xf numFmtId="0" fontId="14" fillId="0" borderId="58" xfId="0" applyFont="1" applyFill="1" applyBorder="1" applyAlignment="1" applyProtection="1">
      <alignment horizontal="center" vertical="top" wrapText="1" readingOrder="1"/>
    </xf>
    <xf numFmtId="0" fontId="14" fillId="0" borderId="9" xfId="0" applyFont="1" applyFill="1" applyBorder="1" applyAlignment="1" applyProtection="1">
      <alignment horizontal="center" vertical="top" wrapText="1" readingOrder="1"/>
    </xf>
    <xf numFmtId="0" fontId="14" fillId="0" borderId="59" xfId="0" applyFont="1" applyFill="1" applyBorder="1" applyAlignment="1" applyProtection="1">
      <alignment horizontal="center" vertical="top" wrapText="1" readingOrder="1"/>
    </xf>
    <xf numFmtId="0" fontId="14" fillId="0" borderId="0" xfId="0" applyFont="1" applyBorder="1" applyAlignment="1" applyProtection="1">
      <alignment horizontal="left" vertical="center" readingOrder="1"/>
    </xf>
    <xf numFmtId="3" fontId="14" fillId="6" borderId="66" xfId="0" applyNumberFormat="1" applyFont="1" applyFill="1" applyBorder="1" applyAlignment="1" applyProtection="1">
      <alignment horizontal="center" vertical="top" wrapText="1" readingOrder="1"/>
      <protection locked="0"/>
    </xf>
    <xf numFmtId="3" fontId="14" fillId="6" borderId="25" xfId="0" applyNumberFormat="1" applyFont="1" applyFill="1" applyBorder="1" applyAlignment="1" applyProtection="1">
      <alignment horizontal="center" vertical="top" wrapText="1" readingOrder="1"/>
      <protection locked="0"/>
    </xf>
    <xf numFmtId="3" fontId="14" fillId="6" borderId="10" xfId="0" applyNumberFormat="1" applyFont="1" applyFill="1" applyBorder="1" applyAlignment="1" applyProtection="1">
      <alignment horizontal="center" vertical="top" wrapText="1" readingOrder="1"/>
      <protection locked="0"/>
    </xf>
    <xf numFmtId="3" fontId="14" fillId="6" borderId="16" xfId="0" applyNumberFormat="1" applyFont="1" applyFill="1" applyBorder="1" applyAlignment="1" applyProtection="1">
      <alignment horizontal="center" vertical="top" wrapText="1" readingOrder="1"/>
      <protection locked="0"/>
    </xf>
    <xf numFmtId="3" fontId="14" fillId="6" borderId="26" xfId="0" applyNumberFormat="1" applyFont="1" applyFill="1" applyBorder="1" applyAlignment="1" applyProtection="1">
      <alignment horizontal="center" vertical="top" wrapText="1" readingOrder="1"/>
      <protection locked="0"/>
    </xf>
    <xf numFmtId="3" fontId="14" fillId="6" borderId="17" xfId="0" applyNumberFormat="1" applyFont="1" applyFill="1" applyBorder="1" applyAlignment="1" applyProtection="1">
      <alignment horizontal="center" vertical="top" wrapText="1" readingOrder="1"/>
      <protection locked="0"/>
    </xf>
    <xf numFmtId="3" fontId="14" fillId="6" borderId="7" xfId="0" applyNumberFormat="1" applyFont="1" applyFill="1" applyBorder="1" applyAlignment="1" applyProtection="1">
      <alignment horizontal="center" vertical="top" wrapText="1" readingOrder="1"/>
      <protection locked="0"/>
    </xf>
    <xf numFmtId="3" fontId="14" fillId="6" borderId="2" xfId="0" applyNumberFormat="1" applyFont="1" applyFill="1" applyBorder="1" applyAlignment="1" applyProtection="1">
      <alignment horizontal="center" vertical="top" wrapText="1" readingOrder="1"/>
      <protection locked="0"/>
    </xf>
    <xf numFmtId="3" fontId="14" fillId="6" borderId="22" xfId="0" applyNumberFormat="1" applyFont="1" applyFill="1" applyBorder="1" applyAlignment="1" applyProtection="1">
      <alignment horizontal="center" vertical="top" wrapText="1" readingOrder="1"/>
      <protection locked="0"/>
    </xf>
    <xf numFmtId="3" fontId="14" fillId="6" borderId="58" xfId="0" applyNumberFormat="1" applyFont="1" applyFill="1" applyBorder="1" applyAlignment="1" applyProtection="1">
      <alignment horizontal="center" vertical="top" wrapText="1" readingOrder="1"/>
      <protection locked="0"/>
    </xf>
    <xf numFmtId="3" fontId="14" fillId="6" borderId="9" xfId="0" applyNumberFormat="1" applyFont="1" applyFill="1" applyBorder="1" applyAlignment="1" applyProtection="1">
      <alignment horizontal="center" vertical="top" wrapText="1" readingOrder="1"/>
      <protection locked="0"/>
    </xf>
    <xf numFmtId="3" fontId="14" fillId="6" borderId="59" xfId="0" applyNumberFormat="1" applyFont="1" applyFill="1" applyBorder="1" applyAlignment="1" applyProtection="1">
      <alignment horizontal="center" vertical="top" wrapText="1" readingOrder="1"/>
      <protection locked="0"/>
    </xf>
    <xf numFmtId="0" fontId="14" fillId="6" borderId="39" xfId="0" applyFont="1" applyFill="1" applyBorder="1" applyAlignment="1" applyProtection="1">
      <alignment horizontal="center" vertical="top" wrapText="1" readingOrder="1"/>
      <protection locked="0"/>
    </xf>
    <xf numFmtId="0" fontId="14" fillId="6" borderId="64" xfId="0" applyFont="1" applyFill="1" applyBorder="1" applyAlignment="1" applyProtection="1">
      <alignment horizontal="center" vertical="top" wrapText="1" readingOrder="1"/>
      <protection locked="0"/>
    </xf>
    <xf numFmtId="0" fontId="14" fillId="6" borderId="62" xfId="0" applyFont="1" applyFill="1" applyBorder="1" applyAlignment="1" applyProtection="1">
      <alignment horizontal="center" vertical="top" wrapText="1" readingOrder="1"/>
      <protection locked="0"/>
    </xf>
    <xf numFmtId="0" fontId="14" fillId="6" borderId="8" xfId="0" applyFont="1" applyFill="1" applyBorder="1" applyAlignment="1" applyProtection="1">
      <alignment horizontal="center" vertical="top" wrapText="1" readingOrder="1"/>
      <protection locked="0"/>
    </xf>
    <xf numFmtId="3" fontId="14" fillId="6" borderId="62" xfId="0" applyNumberFormat="1" applyFont="1" applyFill="1" applyBorder="1" applyAlignment="1" applyProtection="1">
      <alignment horizontal="center" vertical="top" wrapText="1" readingOrder="1"/>
      <protection locked="0"/>
    </xf>
    <xf numFmtId="3" fontId="14" fillId="6" borderId="8" xfId="0" applyNumberFormat="1" applyFont="1" applyFill="1" applyBorder="1" applyAlignment="1" applyProtection="1">
      <alignment horizontal="center" vertical="top" wrapText="1" readingOrder="1"/>
      <protection locked="0"/>
    </xf>
    <xf numFmtId="3" fontId="14" fillId="6" borderId="64" xfId="0" applyNumberFormat="1" applyFont="1" applyFill="1" applyBorder="1" applyAlignment="1" applyProtection="1">
      <alignment horizontal="center" vertical="top" wrapText="1" readingOrder="1"/>
      <protection locked="0"/>
    </xf>
    <xf numFmtId="3" fontId="14" fillId="6" borderId="19" xfId="0" applyNumberFormat="1" applyFont="1" applyFill="1" applyBorder="1" applyAlignment="1" applyProtection="1">
      <alignment horizontal="center" vertical="top" wrapText="1" readingOrder="1"/>
      <protection locked="0"/>
    </xf>
    <xf numFmtId="3" fontId="14" fillId="6" borderId="12" xfId="0" applyNumberFormat="1" applyFont="1" applyFill="1" applyBorder="1" applyAlignment="1" applyProtection="1">
      <alignment horizontal="center" vertical="top" wrapText="1" readingOrder="1"/>
      <protection locked="0"/>
    </xf>
    <xf numFmtId="3" fontId="14" fillId="6" borderId="20" xfId="0" applyNumberFormat="1" applyFont="1" applyFill="1" applyBorder="1" applyAlignment="1" applyProtection="1">
      <alignment horizontal="center" vertical="top" wrapText="1" readingOrder="1"/>
      <protection locked="0"/>
    </xf>
    <xf numFmtId="0" fontId="14" fillId="6" borderId="56" xfId="0" applyFont="1" applyFill="1" applyBorder="1" applyAlignment="1" applyProtection="1">
      <alignment horizontal="center" vertical="top" wrapText="1" readingOrder="1"/>
      <protection locked="0"/>
    </xf>
    <xf numFmtId="3" fontId="14" fillId="6" borderId="56" xfId="0" applyNumberFormat="1" applyFont="1" applyFill="1" applyBorder="1" applyAlignment="1" applyProtection="1">
      <alignment horizontal="center" vertical="top" wrapText="1" readingOrder="1"/>
      <protection locked="0"/>
    </xf>
    <xf numFmtId="3" fontId="14" fillId="6" borderId="31" xfId="0" applyNumberFormat="1" applyFont="1" applyFill="1" applyBorder="1" applyAlignment="1" applyProtection="1">
      <alignment horizontal="center" vertical="top" wrapText="1" readingOrder="1"/>
      <protection locked="0"/>
    </xf>
    <xf numFmtId="3" fontId="14" fillId="6" borderId="11" xfId="0" applyNumberFormat="1" applyFont="1" applyFill="1" applyBorder="1" applyAlignment="1" applyProtection="1">
      <alignment horizontal="center" vertical="top" wrapText="1" readingOrder="1"/>
      <protection locked="0"/>
    </xf>
    <xf numFmtId="3" fontId="14" fillId="6" borderId="21" xfId="0" applyNumberFormat="1" applyFont="1" applyFill="1" applyBorder="1" applyAlignment="1" applyProtection="1">
      <alignment horizontal="center" vertical="top" wrapText="1" readingOrder="1"/>
      <protection locked="0"/>
    </xf>
    <xf numFmtId="0" fontId="14" fillId="6" borderId="37" xfId="0" applyFont="1" applyFill="1" applyBorder="1" applyAlignment="1" applyProtection="1">
      <alignment horizontal="center" vertical="top" wrapText="1" readingOrder="1"/>
      <protection locked="0"/>
    </xf>
    <xf numFmtId="3" fontId="14" fillId="6" borderId="37" xfId="0" applyNumberFormat="1" applyFont="1" applyFill="1" applyBorder="1" applyAlignment="1" applyProtection="1">
      <alignment horizontal="center" vertical="top" wrapText="1" readingOrder="1"/>
      <protection locked="0"/>
    </xf>
    <xf numFmtId="3" fontId="14" fillId="6" borderId="8" xfId="0" quotePrefix="1" applyNumberFormat="1" applyFont="1" applyFill="1" applyBorder="1" applyAlignment="1" applyProtection="1">
      <alignment horizontal="center" vertical="top" wrapText="1" readingOrder="1"/>
      <protection locked="0"/>
    </xf>
    <xf numFmtId="3" fontId="14" fillId="6" borderId="39" xfId="0" applyNumberFormat="1" applyFont="1" applyFill="1" applyBorder="1" applyAlignment="1" applyProtection="1">
      <alignment horizontal="center" vertical="top" wrapText="1" readingOrder="1"/>
      <protection locked="0"/>
    </xf>
    <xf numFmtId="3" fontId="14" fillId="6" borderId="37" xfId="0" quotePrefix="1" applyNumberFormat="1" applyFont="1" applyFill="1" applyBorder="1" applyAlignment="1" applyProtection="1">
      <alignment horizontal="center" vertical="top" wrapText="1" readingOrder="1"/>
      <protection locked="0"/>
    </xf>
    <xf numFmtId="3" fontId="14" fillId="6" borderId="64" xfId="0" quotePrefix="1" applyNumberFormat="1" applyFont="1" applyFill="1" applyBorder="1" applyAlignment="1" applyProtection="1">
      <alignment horizontal="center" vertical="top" wrapText="1" readingOrder="1"/>
      <protection locked="0"/>
    </xf>
    <xf numFmtId="0" fontId="14" fillId="0" borderId="0" xfId="0" applyFont="1" applyAlignment="1" applyProtection="1">
      <alignment readingOrder="1"/>
    </xf>
    <xf numFmtId="0" fontId="17" fillId="0" borderId="0" xfId="0" applyFont="1" applyAlignment="1" applyProtection="1">
      <alignment horizontal="left" vertical="center" wrapText="1" readingOrder="1"/>
    </xf>
    <xf numFmtId="0" fontId="59" fillId="0" borderId="0" xfId="0" applyFont="1" applyProtection="1"/>
    <xf numFmtId="0" fontId="18" fillId="0" borderId="0" xfId="0" applyFont="1" applyProtection="1"/>
    <xf numFmtId="0" fontId="18" fillId="0" borderId="0" xfId="0" applyFont="1" applyAlignment="1" applyProtection="1">
      <alignment vertical="top" wrapText="1" readingOrder="1"/>
    </xf>
    <xf numFmtId="0" fontId="14" fillId="0" borderId="0" xfId="0" applyFont="1" applyAlignment="1" applyProtection="1">
      <alignment vertical="top" wrapText="1" readingOrder="1"/>
    </xf>
    <xf numFmtId="0" fontId="17" fillId="10" borderId="46" xfId="0" applyFont="1" applyFill="1" applyBorder="1" applyAlignment="1" applyProtection="1">
      <alignment vertical="top" readingOrder="1"/>
    </xf>
    <xf numFmtId="0" fontId="17" fillId="10" borderId="46" xfId="4" applyFont="1" applyFill="1" applyBorder="1" applyAlignment="1" applyProtection="1">
      <alignment horizontal="center" vertical="top" readingOrder="1"/>
    </xf>
    <xf numFmtId="0" fontId="14" fillId="0" borderId="46" xfId="4" applyFont="1" applyBorder="1" applyAlignment="1" applyProtection="1">
      <alignment horizontal="left" vertical="top" wrapText="1" readingOrder="1"/>
    </xf>
    <xf numFmtId="0" fontId="14" fillId="0" borderId="46" xfId="4" quotePrefix="1" applyFont="1" applyBorder="1" applyAlignment="1" applyProtection="1">
      <alignment vertical="top" wrapText="1" readingOrder="1"/>
    </xf>
    <xf numFmtId="0" fontId="14" fillId="0" borderId="46" xfId="4" applyFont="1" applyBorder="1" applyAlignment="1" applyProtection="1">
      <alignment vertical="top" wrapText="1" readingOrder="1"/>
    </xf>
    <xf numFmtId="0" fontId="18" fillId="0" borderId="46" xfId="4" applyFont="1" applyBorder="1" applyAlignment="1" applyProtection="1">
      <alignment vertical="top" wrapText="1" readingOrder="1"/>
    </xf>
    <xf numFmtId="0" fontId="60" fillId="0" borderId="46" xfId="4" applyFont="1" applyBorder="1" applyAlignment="1" applyProtection="1">
      <alignment vertical="top" wrapText="1" readingOrder="1"/>
    </xf>
    <xf numFmtId="0" fontId="17" fillId="7" borderId="46" xfId="0" applyFont="1" applyFill="1" applyBorder="1" applyAlignment="1" applyProtection="1">
      <alignment vertical="center" wrapText="1" readingOrder="1"/>
    </xf>
    <xf numFmtId="0" fontId="18" fillId="0" borderId="0" xfId="0" applyFont="1" applyAlignment="1" applyProtection="1">
      <alignment horizontal="center" vertical="top" readingOrder="1"/>
    </xf>
    <xf numFmtId="0" fontId="16" fillId="0" borderId="0" xfId="0" applyFont="1" applyAlignment="1" applyProtection="1">
      <alignment vertical="top" wrapText="1" readingOrder="1"/>
    </xf>
    <xf numFmtId="0" fontId="16" fillId="0" borderId="0" xfId="0" applyFont="1" applyAlignment="1" applyProtection="1">
      <alignment horizontal="left" vertical="top" wrapText="1" readingOrder="1"/>
    </xf>
    <xf numFmtId="0" fontId="16" fillId="0" borderId="0" xfId="0" applyFont="1" applyAlignment="1" applyProtection="1">
      <alignment horizontal="center" vertical="top" wrapText="1" readingOrder="1"/>
    </xf>
    <xf numFmtId="0" fontId="16" fillId="9" borderId="0" xfId="0" applyFont="1" applyFill="1" applyAlignment="1" applyProtection="1">
      <alignment vertical="top" wrapText="1" readingOrder="1"/>
    </xf>
    <xf numFmtId="0" fontId="14" fillId="0" borderId="0" xfId="0" applyFont="1" applyAlignment="1" applyProtection="1">
      <alignment horizontal="center" vertical="top" readingOrder="1"/>
    </xf>
    <xf numFmtId="0" fontId="52" fillId="0" borderId="0" xfId="0" applyFont="1" applyAlignment="1" applyProtection="1">
      <alignment vertical="top" readingOrder="1"/>
    </xf>
    <xf numFmtId="0" fontId="0" fillId="0" borderId="0" xfId="0" applyAlignment="1" applyProtection="1">
      <alignment horizontal="right" readingOrder="1"/>
    </xf>
    <xf numFmtId="0" fontId="62" fillId="0" borderId="0" xfId="3" quotePrefix="1" applyFont="1" applyAlignment="1" applyProtection="1">
      <alignment vertical="top" wrapText="1" readingOrder="1"/>
    </xf>
    <xf numFmtId="0" fontId="34" fillId="0" borderId="0" xfId="0" applyFont="1" applyAlignment="1" applyProtection="1">
      <alignment vertical="top" readingOrder="1"/>
    </xf>
    <xf numFmtId="0" fontId="18" fillId="0" borderId="0" xfId="0" applyFont="1" applyAlignment="1" applyProtection="1">
      <alignment horizontal="right" vertical="top" readingOrder="1"/>
    </xf>
    <xf numFmtId="0" fontId="18" fillId="0" borderId="0" xfId="0" applyFont="1" applyAlignment="1" applyProtection="1">
      <alignment vertical="top" readingOrder="1"/>
    </xf>
    <xf numFmtId="0" fontId="16" fillId="0" borderId="0" xfId="0" applyFont="1" applyAlignment="1" applyProtection="1">
      <alignment horizontal="center" vertical="center" readingOrder="1"/>
    </xf>
    <xf numFmtId="0" fontId="17" fillId="2" borderId="46" xfId="0" applyFont="1" applyFill="1" applyBorder="1" applyAlignment="1" applyProtection="1">
      <alignment horizontal="center" vertical="center" wrapText="1" readingOrder="1"/>
    </xf>
    <xf numFmtId="0" fontId="36" fillId="2" borderId="46" xfId="0" applyFont="1" applyFill="1" applyBorder="1" applyAlignment="1" applyProtection="1">
      <alignment horizontal="center" vertical="center" wrapText="1" readingOrder="1"/>
    </xf>
    <xf numFmtId="0" fontId="14" fillId="0" borderId="46" xfId="3" quotePrefix="1" applyFont="1" applyBorder="1" applyAlignment="1" applyProtection="1">
      <alignment vertical="top" wrapText="1" readingOrder="1"/>
    </xf>
    <xf numFmtId="0" fontId="13" fillId="0" borderId="46" xfId="3" quotePrefix="1" applyFont="1" applyBorder="1" applyAlignment="1" applyProtection="1">
      <alignment vertical="top" wrapText="1" readingOrder="1"/>
    </xf>
    <xf numFmtId="0" fontId="18" fillId="0" borderId="46" xfId="3" quotePrefix="1" applyFont="1" applyBorder="1" applyAlignment="1" applyProtection="1">
      <alignment vertical="top" wrapText="1" readingOrder="1"/>
    </xf>
    <xf numFmtId="0" fontId="59" fillId="0" borderId="0" xfId="0" applyFont="1" applyAlignment="1" applyProtection="1">
      <alignment horizontal="left" vertical="top" readingOrder="1"/>
    </xf>
    <xf numFmtId="0" fontId="0" fillId="0" borderId="0" xfId="0" applyAlignment="1" applyProtection="1">
      <alignment horizontal="center" vertical="top" readingOrder="1"/>
    </xf>
    <xf numFmtId="0" fontId="0" fillId="0" borderId="0" xfId="0" applyAlignment="1" applyProtection="1">
      <alignment horizontal="right" vertical="top" readingOrder="1"/>
    </xf>
    <xf numFmtId="0" fontId="17" fillId="0" borderId="0" xfId="0" applyFont="1" applyAlignment="1" applyProtection="1">
      <alignment vertical="center" wrapText="1" readingOrder="1"/>
    </xf>
    <xf numFmtId="0" fontId="19" fillId="10" borderId="46" xfId="0" applyFont="1" applyFill="1" applyBorder="1" applyAlignment="1" applyProtection="1">
      <alignment horizontal="center" vertical="center" readingOrder="1"/>
    </xf>
    <xf numFmtId="0" fontId="19" fillId="7" borderId="46" xfId="0" applyFont="1" applyFill="1" applyBorder="1" applyAlignment="1" applyProtection="1">
      <alignment horizontal="center" vertical="center" readingOrder="1"/>
    </xf>
    <xf numFmtId="0" fontId="18" fillId="0" borderId="0" xfId="0" applyFont="1" applyAlignment="1" applyProtection="1">
      <alignment horizontal="center" vertical="center" readingOrder="1"/>
    </xf>
    <xf numFmtId="0" fontId="19" fillId="0" borderId="0" xfId="0" applyFont="1" applyAlignment="1" applyProtection="1">
      <alignment horizontal="center" vertical="center" readingOrder="1"/>
    </xf>
    <xf numFmtId="0" fontId="14" fillId="0" borderId="0" xfId="0" applyFont="1" applyAlignment="1" applyProtection="1">
      <alignment horizontal="center" vertical="center" readingOrder="1"/>
    </xf>
    <xf numFmtId="0" fontId="17" fillId="0" borderId="0" xfId="0" applyFont="1" applyAlignment="1" applyProtection="1">
      <alignment vertical="top" wrapText="1" readingOrder="1"/>
    </xf>
    <xf numFmtId="0" fontId="17" fillId="7" borderId="45" xfId="0" applyFont="1" applyFill="1" applyBorder="1" applyAlignment="1" applyProtection="1">
      <alignment horizontal="left" vertical="center" wrapText="1" readingOrder="1"/>
    </xf>
    <xf numFmtId="0" fontId="18" fillId="0" borderId="52" xfId="0" applyFont="1" applyBorder="1" applyAlignment="1" applyProtection="1">
      <alignment vertical="top" wrapText="1" readingOrder="1"/>
    </xf>
    <xf numFmtId="0" fontId="80" fillId="0" borderId="0" xfId="0" applyFont="1" applyAlignment="1" applyProtection="1">
      <alignment horizontal="left" vertical="top" wrapText="1"/>
    </xf>
    <xf numFmtId="0" fontId="19" fillId="0" borderId="0" xfId="0" applyFont="1" applyAlignment="1" applyProtection="1">
      <alignment horizontal="center" vertical="top" wrapText="1" readingOrder="1"/>
    </xf>
    <xf numFmtId="0" fontId="19" fillId="10" borderId="46" xfId="0" applyFont="1" applyFill="1" applyBorder="1" applyAlignment="1" applyProtection="1">
      <alignment horizontal="center" vertical="top" wrapText="1" readingOrder="1"/>
    </xf>
    <xf numFmtId="0" fontId="17" fillId="7" borderId="46" xfId="0" applyFont="1" applyFill="1" applyBorder="1" applyAlignment="1" applyProtection="1">
      <alignment horizontal="center" vertical="top" wrapText="1" readingOrder="1"/>
    </xf>
    <xf numFmtId="0" fontId="17" fillId="0" borderId="0" xfId="0" applyFont="1" applyAlignment="1" applyProtection="1">
      <alignment horizontal="center" vertical="top" wrapText="1" readingOrder="1"/>
    </xf>
    <xf numFmtId="0" fontId="43" fillId="0" borderId="0" xfId="0" applyFont="1" applyAlignment="1" applyProtection="1">
      <alignment horizontal="left" vertical="top" wrapText="1" readingOrder="1"/>
    </xf>
    <xf numFmtId="0" fontId="43" fillId="0" borderId="0" xfId="0" applyFont="1" applyAlignment="1" applyProtection="1">
      <alignment horizontal="left" vertical="center" wrapText="1" readingOrder="1"/>
    </xf>
    <xf numFmtId="0" fontId="0" fillId="0" borderId="0" xfId="0" applyAlignment="1" applyProtection="1">
      <alignment vertical="center" wrapText="1" readingOrder="1"/>
    </xf>
    <xf numFmtId="0" fontId="17" fillId="10" borderId="46" xfId="0" applyFont="1" applyFill="1" applyBorder="1" applyAlignment="1" applyProtection="1">
      <alignment vertical="top" wrapText="1" readingOrder="1"/>
    </xf>
    <xf numFmtId="0" fontId="14" fillId="0" borderId="46" xfId="0" applyFont="1" applyBorder="1" applyAlignment="1" applyProtection="1">
      <alignment horizontal="left" vertical="top" wrapText="1" readingOrder="1"/>
    </xf>
    <xf numFmtId="0" fontId="14" fillId="11" borderId="46" xfId="0" applyFont="1" applyFill="1" applyBorder="1" applyAlignment="1" applyProtection="1">
      <alignment horizontal="left" vertical="top" wrapText="1" readingOrder="1"/>
    </xf>
    <xf numFmtId="0" fontId="14" fillId="11" borderId="46" xfId="0" applyFont="1" applyFill="1" applyBorder="1" applyAlignment="1" applyProtection="1">
      <alignment vertical="top" wrapText="1" readingOrder="1"/>
    </xf>
    <xf numFmtId="0" fontId="17" fillId="10" borderId="51" xfId="0" applyFont="1" applyFill="1" applyBorder="1" applyAlignment="1" applyProtection="1">
      <alignment horizontal="center" vertical="center" wrapText="1" readingOrder="1"/>
    </xf>
    <xf numFmtId="0" fontId="17" fillId="10" borderId="45" xfId="0" applyFont="1" applyFill="1" applyBorder="1" applyAlignment="1" applyProtection="1">
      <alignment horizontal="center" vertical="center" wrapText="1" readingOrder="1"/>
    </xf>
    <xf numFmtId="0" fontId="17" fillId="10" borderId="46" xfId="0" applyFont="1" applyFill="1" applyBorder="1" applyAlignment="1" applyProtection="1">
      <alignment horizontal="center" vertical="center" wrapText="1" readingOrder="1"/>
    </xf>
    <xf numFmtId="0" fontId="39" fillId="0" borderId="0" xfId="0" applyFont="1" applyAlignment="1" applyProtection="1">
      <alignment vertical="center" wrapText="1" readingOrder="1"/>
    </xf>
    <xf numFmtId="0" fontId="14" fillId="0" borderId="50" xfId="0" applyFont="1" applyFill="1" applyBorder="1" applyAlignment="1" applyProtection="1">
      <alignment horizontal="left" vertical="top" wrapText="1" readingOrder="1"/>
    </xf>
    <xf numFmtId="0" fontId="17" fillId="0" borderId="0" xfId="0" applyFont="1" applyAlignment="1" applyProtection="1">
      <alignment vertical="top" readingOrder="1"/>
    </xf>
    <xf numFmtId="0" fontId="17" fillId="0" borderId="0" xfId="0" applyFont="1" applyAlignment="1" applyProtection="1">
      <alignment horizontal="right" vertical="top" readingOrder="1"/>
    </xf>
    <xf numFmtId="0" fontId="44" fillId="2" borderId="46" xfId="0" applyFont="1" applyFill="1" applyBorder="1" applyAlignment="1" applyProtection="1">
      <alignment horizontal="center" vertical="center" wrapText="1" readingOrder="1"/>
    </xf>
    <xf numFmtId="0" fontId="18" fillId="0" borderId="0" xfId="0" applyFont="1" applyAlignment="1" applyProtection="1">
      <alignment vertical="center" readingOrder="1"/>
    </xf>
    <xf numFmtId="0" fontId="0" fillId="0" borderId="46" xfId="0" applyBorder="1" applyAlignment="1" applyProtection="1">
      <alignment vertical="top" wrapText="1" readingOrder="1"/>
    </xf>
    <xf numFmtId="0" fontId="14" fillId="0" borderId="46" xfId="0" applyFont="1" applyBorder="1" applyAlignment="1" applyProtection="1">
      <alignment vertical="top" wrapText="1" readingOrder="1"/>
    </xf>
    <xf numFmtId="0" fontId="0" fillId="0" borderId="0" xfId="0" applyAlignment="1" applyProtection="1">
      <alignment vertical="center" readingOrder="1"/>
    </xf>
    <xf numFmtId="0" fontId="52" fillId="0" borderId="0" xfId="0" applyFont="1" applyAlignment="1" applyProtection="1">
      <alignment vertical="center" readingOrder="1"/>
    </xf>
    <xf numFmtId="0" fontId="17" fillId="7" borderId="46" xfId="0" applyFont="1" applyFill="1" applyBorder="1" applyAlignment="1" applyProtection="1">
      <alignment horizontal="center" vertical="center" wrapText="1" readingOrder="1"/>
    </xf>
    <xf numFmtId="0" fontId="0" fillId="0" borderId="0" xfId="0" applyAlignment="1" applyProtection="1">
      <alignment horizontal="center" vertical="center" textRotation="90" wrapText="1" readingOrder="1"/>
    </xf>
    <xf numFmtId="0" fontId="16" fillId="0" borderId="46" xfId="0" applyFont="1" applyBorder="1" applyAlignment="1" applyProtection="1">
      <alignment horizontal="left" vertical="top" wrapText="1" readingOrder="1"/>
    </xf>
    <xf numFmtId="0" fontId="52" fillId="0" borderId="0" xfId="0" applyFont="1" applyAlignment="1" applyProtection="1">
      <alignment horizontal="left" vertical="top" wrapText="1" readingOrder="1"/>
    </xf>
    <xf numFmtId="0" fontId="16" fillId="11" borderId="46" xfId="0" applyFont="1" applyFill="1" applyBorder="1" applyAlignment="1" applyProtection="1">
      <alignment horizontal="left" vertical="top" wrapText="1" readingOrder="1"/>
    </xf>
    <xf numFmtId="0" fontId="14" fillId="11" borderId="46" xfId="0" applyFont="1" applyFill="1" applyBorder="1" applyAlignment="1" applyProtection="1">
      <alignment horizontal="center" vertical="top" wrapText="1" readingOrder="1"/>
    </xf>
    <xf numFmtId="0" fontId="43" fillId="0" borderId="0" xfId="0" applyFont="1" applyAlignment="1" applyProtection="1">
      <alignment horizontal="left" vertical="top" readingOrder="1"/>
    </xf>
    <xf numFmtId="0" fontId="88" fillId="0" borderId="0" xfId="0" applyFont="1" applyFill="1" applyAlignment="1" applyProtection="1">
      <alignment horizontal="left" vertical="top" wrapText="1" readingOrder="1"/>
    </xf>
    <xf numFmtId="0" fontId="14" fillId="0" borderId="0" xfId="0" applyFont="1" applyFill="1" applyAlignment="1" applyProtection="1">
      <alignment horizontal="left" vertical="top" wrapText="1" readingOrder="1"/>
    </xf>
    <xf numFmtId="165" fontId="14" fillId="0" borderId="46" xfId="0" applyNumberFormat="1" applyFont="1" applyFill="1" applyBorder="1" applyAlignment="1" applyProtection="1">
      <alignment horizontal="center" vertical="top" wrapText="1" readingOrder="1"/>
    </xf>
    <xf numFmtId="165" fontId="0" fillId="0" borderId="46" xfId="0" applyNumberFormat="1" applyFill="1" applyBorder="1" applyAlignment="1" applyProtection="1">
      <alignment horizontal="center" vertical="top" wrapText="1" readingOrder="1"/>
    </xf>
    <xf numFmtId="0" fontId="80" fillId="0" borderId="0" xfId="0" applyFont="1" applyBorder="1" applyAlignment="1" applyProtection="1">
      <alignment horizontal="left" vertical="top" wrapText="1" readingOrder="1"/>
    </xf>
    <xf numFmtId="0" fontId="80" fillId="0" borderId="0" xfId="0" applyFont="1" applyBorder="1" applyAlignment="1" applyProtection="1">
      <alignment horizontal="left" vertical="top" readingOrder="1"/>
    </xf>
    <xf numFmtId="0" fontId="0" fillId="0" borderId="0" xfId="0" quotePrefix="1" applyProtection="1"/>
    <xf numFmtId="0" fontId="19" fillId="10" borderId="70" xfId="0" applyFont="1" applyFill="1" applyBorder="1" applyAlignment="1" applyProtection="1">
      <alignment horizontal="left" vertical="top" wrapText="1" readingOrder="1"/>
    </xf>
    <xf numFmtId="0" fontId="19" fillId="10" borderId="70" xfId="0" applyFont="1" applyFill="1" applyBorder="1" applyAlignment="1" applyProtection="1">
      <alignment vertical="top" wrapText="1" readingOrder="1"/>
    </xf>
    <xf numFmtId="0" fontId="49" fillId="10" borderId="46" xfId="0" applyFont="1" applyFill="1" applyBorder="1" applyAlignment="1" applyProtection="1">
      <alignment horizontal="left" vertical="center" wrapText="1" readingOrder="1"/>
    </xf>
    <xf numFmtId="0" fontId="41" fillId="0" borderId="0" xfId="0" applyFont="1" applyAlignment="1" applyProtection="1">
      <alignment horizontal="left" vertical="top" wrapText="1" readingOrder="1"/>
    </xf>
    <xf numFmtId="0" fontId="39" fillId="0" borderId="0" xfId="0" applyFont="1" applyAlignment="1" applyProtection="1">
      <alignment horizontal="center" vertical="center" wrapText="1" readingOrder="1"/>
    </xf>
    <xf numFmtId="0" fontId="17" fillId="10" borderId="70" xfId="0" applyFont="1" applyFill="1" applyBorder="1" applyAlignment="1" applyProtection="1">
      <alignment horizontal="left" vertical="center" wrapText="1" readingOrder="1"/>
    </xf>
    <xf numFmtId="0" fontId="14" fillId="0" borderId="70" xfId="0" applyFont="1" applyBorder="1" applyAlignment="1" applyProtection="1">
      <alignment horizontal="center" vertical="center" wrapText="1" readingOrder="1"/>
    </xf>
    <xf numFmtId="0" fontId="14" fillId="0" borderId="70" xfId="0" applyFont="1" applyFill="1" applyBorder="1" applyAlignment="1" applyProtection="1">
      <alignment horizontal="center" vertical="center" wrapText="1" readingOrder="1"/>
    </xf>
    <xf numFmtId="0" fontId="17" fillId="10" borderId="46" xfId="0" applyFont="1" applyFill="1" applyBorder="1" applyAlignment="1" applyProtection="1">
      <alignment horizontal="left" vertical="top" wrapText="1" readingOrder="1"/>
    </xf>
    <xf numFmtId="0" fontId="14" fillId="0" borderId="46" xfId="0" applyFont="1" applyBorder="1" applyAlignment="1" applyProtection="1">
      <alignment horizontal="center" vertical="center" wrapText="1" readingOrder="1"/>
    </xf>
    <xf numFmtId="0" fontId="14" fillId="0" borderId="46" xfId="0" applyFont="1" applyFill="1" applyBorder="1" applyAlignment="1" applyProtection="1">
      <alignment horizontal="center" vertical="center" wrapText="1" readingOrder="1"/>
    </xf>
    <xf numFmtId="0" fontId="17" fillId="7" borderId="46" xfId="0" applyFont="1" applyFill="1" applyBorder="1" applyAlignment="1" applyProtection="1">
      <alignment horizontal="left" vertical="center" wrapText="1" readingOrder="1"/>
    </xf>
    <xf numFmtId="0" fontId="14" fillId="0" borderId="0" xfId="0" applyFont="1" applyBorder="1" applyAlignment="1" applyProtection="1">
      <alignment horizontal="left" vertical="top" wrapText="1"/>
    </xf>
    <xf numFmtId="0" fontId="14" fillId="0" borderId="0" xfId="0" applyFont="1" applyAlignment="1" applyProtection="1">
      <alignment vertical="top" wrapText="1"/>
    </xf>
    <xf numFmtId="0" fontId="14" fillId="6" borderId="46" xfId="0" applyFont="1" applyFill="1" applyBorder="1" applyAlignment="1" applyProtection="1">
      <alignment horizontal="center" vertical="center" wrapText="1" readingOrder="1"/>
      <protection locked="0"/>
    </xf>
    <xf numFmtId="0" fontId="0" fillId="0" borderId="0" xfId="0" applyFill="1" applyBorder="1" applyProtection="1"/>
    <xf numFmtId="0" fontId="56" fillId="0" borderId="0" xfId="0" applyFont="1" applyFill="1" applyBorder="1" applyProtection="1"/>
    <xf numFmtId="0" fontId="71"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17" fillId="7" borderId="70" xfId="0" applyFont="1" applyFill="1" applyBorder="1" applyAlignment="1" applyProtection="1">
      <alignment horizontal="center" vertical="center" wrapText="1"/>
    </xf>
    <xf numFmtId="0" fontId="17" fillId="7" borderId="70" xfId="0" applyFont="1" applyFill="1" applyBorder="1" applyAlignment="1" applyProtection="1">
      <alignment horizontal="left" vertical="center" wrapText="1"/>
    </xf>
    <xf numFmtId="0" fontId="17" fillId="14" borderId="71" xfId="0" applyFont="1" applyFill="1" applyBorder="1" applyAlignment="1" applyProtection="1">
      <alignment vertical="top" wrapText="1"/>
    </xf>
    <xf numFmtId="0" fontId="17" fillId="14" borderId="73" xfId="0" applyFont="1" applyFill="1" applyBorder="1" applyAlignment="1" applyProtection="1">
      <alignment vertical="top" wrapText="1"/>
    </xf>
    <xf numFmtId="0" fontId="84" fillId="0" borderId="78" xfId="0" applyFont="1" applyFill="1" applyBorder="1" applyAlignment="1" applyProtection="1">
      <alignment horizontal="left" vertical="top" wrapText="1"/>
    </xf>
    <xf numFmtId="0" fontId="17" fillId="14" borderId="71" xfId="0" quotePrefix="1" applyFont="1" applyFill="1" applyBorder="1" applyAlignment="1" applyProtection="1">
      <alignment horizontal="right" vertical="top" wrapText="1"/>
    </xf>
    <xf numFmtId="0" fontId="56" fillId="0" borderId="0" xfId="0" applyFont="1" applyFill="1" applyBorder="1" applyAlignment="1" applyProtection="1">
      <alignment vertical="center" wrapText="1"/>
    </xf>
    <xf numFmtId="0" fontId="0" fillId="0" borderId="0" xfId="0" applyFill="1" applyBorder="1" applyAlignment="1" applyProtection="1">
      <alignment vertical="center" wrapText="1"/>
    </xf>
    <xf numFmtId="0" fontId="0" fillId="0" borderId="0" xfId="0" applyFill="1" applyBorder="1" applyAlignment="1" applyProtection="1">
      <alignment wrapText="1"/>
    </xf>
    <xf numFmtId="0" fontId="14" fillId="0" borderId="0" xfId="0" applyFont="1" applyFill="1" applyBorder="1" applyAlignment="1" applyProtection="1">
      <alignment vertical="top" wrapText="1"/>
    </xf>
    <xf numFmtId="0" fontId="0" fillId="6" borderId="78" xfId="0" applyFill="1" applyBorder="1" applyAlignment="1" applyProtection="1">
      <alignment horizontal="center" vertical="center" wrapText="1"/>
      <protection locked="0"/>
    </xf>
    <xf numFmtId="0" fontId="14" fillId="6" borderId="78" xfId="0" applyFont="1" applyFill="1" applyBorder="1" applyAlignment="1" applyProtection="1">
      <alignment horizontal="center" vertical="center" wrapText="1"/>
      <protection locked="0"/>
    </xf>
    <xf numFmtId="0" fontId="43" fillId="0" borderId="0" xfId="0" applyFont="1" applyFill="1" applyBorder="1" applyProtection="1"/>
    <xf numFmtId="0" fontId="92" fillId="0" borderId="0" xfId="0" applyFont="1" applyFill="1" applyBorder="1" applyProtection="1"/>
    <xf numFmtId="0" fontId="83" fillId="0" borderId="0" xfId="0" applyFont="1" applyFill="1" applyBorder="1" applyAlignment="1" applyProtection="1">
      <alignment horizontal="left" vertical="center" wrapText="1"/>
    </xf>
    <xf numFmtId="0" fontId="84" fillId="0" borderId="70" xfId="0" applyFont="1" applyBorder="1" applyAlignment="1" applyProtection="1">
      <alignment horizontal="left" vertical="top" wrapText="1"/>
    </xf>
    <xf numFmtId="0" fontId="84" fillId="0" borderId="70" xfId="0" quotePrefix="1" applyFont="1" applyBorder="1" applyAlignment="1" applyProtection="1">
      <alignment horizontal="left" vertical="top" wrapText="1"/>
    </xf>
    <xf numFmtId="0" fontId="17" fillId="0" borderId="75" xfId="0" applyFont="1" applyFill="1" applyBorder="1" applyAlignment="1" applyProtection="1">
      <alignment horizontal="left" vertical="center" wrapText="1"/>
    </xf>
    <xf numFmtId="0" fontId="14" fillId="0" borderId="70" xfId="0" quotePrefix="1" applyFont="1" applyBorder="1" applyAlignment="1" applyProtection="1">
      <alignment horizontal="left" vertical="top" wrapText="1"/>
    </xf>
    <xf numFmtId="0" fontId="5" fillId="0" borderId="70" xfId="0" quotePrefix="1" applyFont="1" applyBorder="1" applyAlignment="1" applyProtection="1">
      <alignment horizontal="left" vertical="top" wrapText="1"/>
    </xf>
    <xf numFmtId="0" fontId="3" fillId="0" borderId="70" xfId="0" quotePrefix="1" applyFont="1" applyBorder="1" applyAlignment="1" applyProtection="1">
      <alignment horizontal="left" vertical="top" wrapText="1"/>
    </xf>
    <xf numFmtId="0" fontId="43" fillId="0" borderId="0" xfId="0" applyFont="1" applyProtection="1"/>
    <xf numFmtId="0" fontId="83" fillId="0" borderId="0" xfId="0" applyFont="1" applyFill="1" applyBorder="1" applyAlignment="1" applyProtection="1">
      <alignment vertical="top" wrapText="1"/>
    </xf>
    <xf numFmtId="0" fontId="92" fillId="0" borderId="0" xfId="0" applyFont="1" applyFill="1" applyBorder="1" applyAlignment="1" applyProtection="1">
      <alignment vertical="center" wrapText="1"/>
    </xf>
    <xf numFmtId="0" fontId="43" fillId="0" borderId="0" xfId="0" applyFont="1" applyFill="1" applyBorder="1" applyAlignment="1" applyProtection="1">
      <alignment vertical="center" wrapText="1"/>
    </xf>
    <xf numFmtId="0" fontId="43" fillId="0" borderId="0" xfId="0" applyFont="1" applyFill="1" applyBorder="1" applyAlignment="1" applyProtection="1">
      <alignment wrapText="1"/>
    </xf>
    <xf numFmtId="0" fontId="43" fillId="0" borderId="0" xfId="0" applyFont="1" applyFill="1" applyBorder="1" applyAlignment="1" applyProtection="1">
      <alignment vertical="top" wrapText="1"/>
    </xf>
    <xf numFmtId="0" fontId="0" fillId="6" borderId="70" xfId="0" applyFill="1" applyBorder="1" applyAlignment="1" applyProtection="1">
      <alignment horizontal="center" vertical="center" wrapText="1"/>
      <protection locked="0"/>
    </xf>
    <xf numFmtId="0" fontId="14" fillId="6" borderId="70" xfId="0" applyFont="1" applyFill="1" applyBorder="1" applyAlignment="1" applyProtection="1">
      <alignment horizontal="center" vertical="center" wrapText="1"/>
      <protection locked="0"/>
    </xf>
    <xf numFmtId="0" fontId="0" fillId="6" borderId="70" xfId="0" applyFill="1" applyBorder="1" applyAlignment="1" applyProtection="1">
      <alignment horizontal="right" vertical="center" wrapText="1"/>
      <protection locked="0"/>
    </xf>
    <xf numFmtId="0" fontId="0" fillId="6" borderId="70" xfId="0" applyNumberFormat="1" applyFill="1" applyBorder="1" applyAlignment="1" applyProtection="1">
      <alignment horizontal="left" vertical="top" wrapText="1"/>
      <protection locked="0"/>
    </xf>
    <xf numFmtId="0" fontId="0" fillId="6" borderId="70" xfId="0" applyNumberFormat="1" applyFill="1" applyBorder="1" applyAlignment="1" applyProtection="1">
      <alignment horizontal="right" vertical="center" wrapText="1"/>
      <protection locked="0"/>
    </xf>
    <xf numFmtId="0" fontId="17" fillId="14" borderId="71" xfId="0" applyFont="1" applyFill="1" applyBorder="1" applyAlignment="1" applyProtection="1">
      <alignment wrapText="1"/>
    </xf>
    <xf numFmtId="0" fontId="17" fillId="7" borderId="76" xfId="0" applyFont="1" applyFill="1" applyBorder="1" applyAlignment="1" applyProtection="1">
      <alignment horizontal="center" vertical="center" wrapText="1"/>
    </xf>
    <xf numFmtId="0" fontId="17" fillId="7" borderId="0" xfId="0" applyFont="1" applyFill="1" applyAlignment="1" applyProtection="1">
      <alignment horizontal="left" vertical="top"/>
    </xf>
    <xf numFmtId="0" fontId="17" fillId="7" borderId="0" xfId="0" applyFont="1" applyFill="1" applyAlignment="1" applyProtection="1">
      <alignment horizontal="left"/>
    </xf>
    <xf numFmtId="0" fontId="17" fillId="0" borderId="0" xfId="0" applyFont="1" applyAlignment="1" applyProtection="1">
      <alignment horizontal="left" vertical="center" wrapText="1"/>
    </xf>
    <xf numFmtId="0" fontId="14" fillId="0" borderId="0" xfId="0" applyFont="1" applyAlignment="1" applyProtection="1">
      <alignment vertical="center"/>
    </xf>
    <xf numFmtId="0" fontId="17" fillId="7" borderId="0" xfId="0" applyFont="1" applyFill="1" applyAlignment="1" applyProtection="1">
      <alignment horizontal="center" wrapText="1"/>
    </xf>
    <xf numFmtId="0" fontId="43" fillId="0" borderId="0" xfId="0" quotePrefix="1" applyFont="1" applyAlignment="1" applyProtection="1">
      <alignment vertical="center"/>
    </xf>
    <xf numFmtId="0" fontId="0" fillId="0" borderId="70" xfId="0" applyFill="1" applyBorder="1" applyAlignment="1" applyProtection="1">
      <alignment vertical="center"/>
    </xf>
    <xf numFmtId="0" fontId="14" fillId="0" borderId="0" xfId="0" applyFont="1" applyFill="1" applyAlignment="1" applyProtection="1">
      <alignment wrapText="1" readingOrder="1"/>
    </xf>
    <xf numFmtId="0" fontId="14" fillId="0" borderId="0" xfId="0" applyFont="1" applyFill="1" applyAlignment="1" applyProtection="1">
      <alignment vertical="top" wrapText="1" readingOrder="1"/>
    </xf>
    <xf numFmtId="0" fontId="0" fillId="0" borderId="0" xfId="0" applyFill="1" applyAlignment="1" applyProtection="1">
      <alignment vertical="top" readingOrder="1"/>
    </xf>
    <xf numFmtId="0" fontId="0" fillId="0" borderId="0" xfId="0" applyAlignment="1" applyProtection="1">
      <alignment wrapText="1" readingOrder="1"/>
    </xf>
    <xf numFmtId="0" fontId="14" fillId="0" borderId="0" xfId="0" applyFont="1" applyFill="1" applyAlignment="1" applyProtection="1">
      <alignment vertical="top" readingOrder="1"/>
    </xf>
    <xf numFmtId="0" fontId="22" fillId="0" borderId="0" xfId="0" applyFont="1" applyAlignment="1" applyProtection="1">
      <alignment vertical="top" readingOrder="1"/>
    </xf>
    <xf numFmtId="0" fontId="41" fillId="0" borderId="0" xfId="0" applyFont="1" applyAlignment="1" applyProtection="1">
      <alignment vertical="top" readingOrder="1"/>
    </xf>
    <xf numFmtId="0" fontId="14" fillId="0" borderId="0" xfId="0" applyFont="1" applyAlignment="1" applyProtection="1">
      <alignment wrapText="1" readingOrder="1"/>
    </xf>
    <xf numFmtId="0" fontId="0" fillId="0" borderId="0" xfId="0" applyAlignment="1" applyProtection="1">
      <alignment horizontal="center" vertical="top" wrapText="1" readingOrder="1"/>
    </xf>
    <xf numFmtId="0" fontId="0" fillId="6" borderId="70" xfId="0" applyFill="1" applyBorder="1" applyAlignment="1" applyProtection="1">
      <alignment vertical="center"/>
      <protection locked="0"/>
    </xf>
    <xf numFmtId="0" fontId="0" fillId="11" borderId="70" xfId="0" applyFill="1" applyBorder="1" applyAlignment="1" applyProtection="1">
      <alignment vertical="center"/>
      <protection locked="0"/>
    </xf>
    <xf numFmtId="0" fontId="0" fillId="0" borderId="0" xfId="0" applyAlignment="1" applyProtection="1"/>
    <xf numFmtId="0" fontId="24" fillId="0" borderId="0" xfId="0" applyFont="1" applyAlignment="1" applyProtection="1">
      <alignment vertical="center" wrapText="1" readingOrder="1"/>
    </xf>
    <xf numFmtId="0" fontId="19" fillId="0" borderId="0" xfId="0" applyFont="1" applyAlignment="1" applyProtection="1">
      <alignment vertical="center" readingOrder="1"/>
    </xf>
    <xf numFmtId="0" fontId="0" fillId="2" borderId="46" xfId="0" applyFill="1" applyBorder="1" applyAlignment="1" applyProtection="1">
      <alignment horizontal="center" vertical="center" readingOrder="1"/>
    </xf>
    <xf numFmtId="0" fontId="13" fillId="0" borderId="0" xfId="0" applyFont="1" applyAlignment="1" applyProtection="1">
      <alignment horizontal="left" vertical="center" readingOrder="1"/>
    </xf>
    <xf numFmtId="0" fontId="53" fillId="0" borderId="0" xfId="0" applyFont="1" applyAlignment="1" applyProtection="1">
      <alignment horizontal="center" readingOrder="1"/>
    </xf>
    <xf numFmtId="0" fontId="53" fillId="0" borderId="0" xfId="0" applyFont="1" applyAlignment="1" applyProtection="1">
      <alignment horizontal="left" readingOrder="1"/>
    </xf>
    <xf numFmtId="0" fontId="17" fillId="0" borderId="0" xfId="0" applyFont="1" applyFill="1" applyProtection="1"/>
    <xf numFmtId="0" fontId="14" fillId="0" borderId="0" xfId="0" applyFont="1" applyFill="1" applyProtection="1"/>
    <xf numFmtId="0" fontId="0" fillId="0" borderId="0" xfId="0" applyFill="1" applyAlignment="1" applyProtection="1">
      <alignment wrapText="1"/>
    </xf>
    <xf numFmtId="0" fontId="14" fillId="0" borderId="0" xfId="0" applyFont="1" applyAlignment="1" applyProtection="1">
      <alignment wrapText="1"/>
    </xf>
    <xf numFmtId="0" fontId="17" fillId="0" borderId="0" xfId="0" applyFont="1" applyProtection="1"/>
    <xf numFmtId="0" fontId="67" fillId="0" borderId="0" xfId="0" applyFont="1" applyAlignment="1" applyProtection="1">
      <alignment vertical="center"/>
    </xf>
    <xf numFmtId="0" fontId="13" fillId="0" borderId="0" xfId="0" applyFont="1" applyAlignment="1" applyProtection="1">
      <alignment vertical="center" readingOrder="1"/>
    </xf>
    <xf numFmtId="0" fontId="14" fillId="0" borderId="0" xfId="0" applyFont="1" applyAlignment="1" applyProtection="1">
      <alignment vertical="center" readingOrder="1"/>
    </xf>
    <xf numFmtId="0" fontId="17" fillId="0" borderId="0" xfId="0" applyFont="1" applyAlignment="1" applyProtection="1">
      <alignment vertical="center"/>
    </xf>
    <xf numFmtId="0" fontId="14" fillId="0" borderId="0" xfId="0" quotePrefix="1" applyFont="1" applyAlignment="1" applyProtection="1">
      <alignment horizontal="center" vertical="center" wrapText="1"/>
    </xf>
    <xf numFmtId="0" fontId="14" fillId="0" borderId="0" xfId="0" quotePrefix="1" applyFont="1" applyAlignment="1" applyProtection="1">
      <alignment horizontal="left" vertical="top" wrapText="1"/>
    </xf>
    <xf numFmtId="0" fontId="14" fillId="0" borderId="0" xfId="0" applyFont="1" applyAlignment="1" applyProtection="1">
      <alignment horizontal="left" vertical="top" wrapText="1"/>
    </xf>
    <xf numFmtId="0" fontId="14" fillId="0" borderId="0" xfId="0" applyFont="1" applyAlignment="1" applyProtection="1">
      <alignment vertical="top"/>
    </xf>
    <xf numFmtId="0" fontId="14" fillId="0" borderId="0" xfId="0" applyFont="1" applyAlignment="1" applyProtection="1">
      <alignment horizontal="center" vertical="center"/>
    </xf>
    <xf numFmtId="0" fontId="14" fillId="0" borderId="0" xfId="0" applyFont="1" applyAlignment="1" applyProtection="1"/>
    <xf numFmtId="0" fontId="14" fillId="0" borderId="0" xfId="0" applyFont="1" applyAlignment="1" applyProtection="1">
      <alignment horizontal="center" vertical="center" wrapText="1"/>
    </xf>
    <xf numFmtId="0" fontId="50" fillId="6" borderId="2" xfId="0" applyFont="1" applyFill="1" applyBorder="1" applyAlignment="1">
      <alignment vertical="center" readingOrder="1"/>
    </xf>
    <xf numFmtId="0" fontId="54" fillId="0" borderId="0" xfId="0" applyFont="1" applyAlignment="1" applyProtection="1">
      <alignment horizontal="center" vertical="center" readingOrder="1"/>
    </xf>
    <xf numFmtId="0" fontId="87" fillId="5" borderId="0" xfId="0" applyFont="1" applyFill="1" applyAlignment="1" applyProtection="1">
      <alignment horizontal="center" vertical="center" wrapText="1" readingOrder="1"/>
      <protection locked="0"/>
    </xf>
    <xf numFmtId="17" fontId="27" fillId="0" borderId="0" xfId="0" applyNumberFormat="1" applyFont="1" applyFill="1" applyAlignment="1" applyProtection="1">
      <alignment horizontal="center" vertical="center" wrapText="1" readingOrder="1"/>
    </xf>
    <xf numFmtId="0" fontId="41" fillId="0" borderId="0" xfId="0" applyFont="1" applyAlignment="1" applyProtection="1">
      <alignment horizontal="left" vertical="center" wrapText="1" readingOrder="1"/>
    </xf>
    <xf numFmtId="0" fontId="53" fillId="0" borderId="0" xfId="0" applyFont="1" applyAlignment="1" applyProtection="1">
      <alignment vertical="center"/>
    </xf>
    <xf numFmtId="17" fontId="19" fillId="0" borderId="0" xfId="0" applyNumberFormat="1" applyFont="1" applyFill="1" applyAlignment="1" applyProtection="1">
      <alignment horizontal="center" vertical="center" wrapText="1" readingOrder="1"/>
    </xf>
    <xf numFmtId="0" fontId="26" fillId="5" borderId="0" xfId="0" applyFont="1" applyFill="1" applyAlignment="1" applyProtection="1">
      <alignment horizontal="center" vertical="center" wrapText="1" readingOrder="1"/>
      <protection locked="0"/>
    </xf>
    <xf numFmtId="0" fontId="26" fillId="0" borderId="0" xfId="0" applyFont="1" applyAlignment="1" applyProtection="1">
      <alignment horizontal="center" wrapText="1" readingOrder="1"/>
    </xf>
    <xf numFmtId="0" fontId="63" fillId="0" borderId="0" xfId="0" applyFont="1" applyAlignment="1" applyProtection="1">
      <alignment horizontal="center" wrapText="1" readingOrder="1"/>
    </xf>
    <xf numFmtId="0" fontId="48" fillId="0" borderId="0" xfId="0" quotePrefix="1" applyFont="1" applyAlignment="1" applyProtection="1">
      <alignment horizontal="center" vertical="center" wrapText="1" readingOrder="1"/>
    </xf>
    <xf numFmtId="0" fontId="48" fillId="5" borderId="0" xfId="0" applyFont="1" applyFill="1" applyAlignment="1" applyProtection="1">
      <alignment horizontal="center" vertical="center" wrapText="1" readingOrder="1"/>
      <protection locked="0"/>
    </xf>
    <xf numFmtId="0" fontId="30" fillId="0" borderId="0" xfId="0" applyFont="1" applyAlignment="1" applyProtection="1">
      <alignment horizontal="center" vertical="center" wrapText="1" readingOrder="1"/>
    </xf>
    <xf numFmtId="0" fontId="24" fillId="2" borderId="0" xfId="0" applyFont="1" applyFill="1" applyAlignment="1" applyProtection="1">
      <alignment horizontal="left" vertical="center" wrapText="1" readingOrder="1"/>
    </xf>
    <xf numFmtId="0" fontId="53" fillId="0" borderId="79" xfId="0" applyFont="1" applyFill="1" applyBorder="1" applyAlignment="1" applyProtection="1">
      <alignment horizontal="left" vertical="center" wrapText="1" readingOrder="1"/>
    </xf>
    <xf numFmtId="0" fontId="53" fillId="0" borderId="80" xfId="0" applyFont="1" applyFill="1" applyBorder="1" applyAlignment="1" applyProtection="1">
      <alignment horizontal="left" vertical="center" wrapText="1" readingOrder="1"/>
    </xf>
    <xf numFmtId="0" fontId="53" fillId="0" borderId="79" xfId="0" applyFont="1" applyFill="1" applyBorder="1" applyAlignment="1" applyProtection="1">
      <alignment horizontal="center" vertical="center" textRotation="90" wrapText="1" readingOrder="1"/>
    </xf>
    <xf numFmtId="0" fontId="53" fillId="0" borderId="82" xfId="0" applyFont="1" applyFill="1" applyBorder="1" applyAlignment="1" applyProtection="1">
      <alignment horizontal="left" vertical="center" wrapText="1" readingOrder="1"/>
    </xf>
    <xf numFmtId="0" fontId="53" fillId="0" borderId="86" xfId="0" applyFont="1" applyFill="1" applyBorder="1" applyAlignment="1" applyProtection="1">
      <alignment horizontal="left" vertical="center" wrapText="1" readingOrder="1"/>
    </xf>
    <xf numFmtId="0" fontId="53" fillId="0" borderId="84" xfId="0" applyFont="1" applyFill="1" applyBorder="1" applyAlignment="1" applyProtection="1">
      <alignment horizontal="left" vertical="center" wrapText="1" readingOrder="1"/>
    </xf>
    <xf numFmtId="0" fontId="17" fillId="0" borderId="0" xfId="0" applyFont="1" applyFill="1" applyBorder="1" applyAlignment="1">
      <alignment horizontal="left" vertical="center" readingOrder="1"/>
    </xf>
    <xf numFmtId="0" fontId="14" fillId="0" borderId="0" xfId="0" applyFont="1" applyFill="1" applyBorder="1" applyAlignment="1">
      <alignment horizontal="left" vertical="top" wrapText="1" readingOrder="1"/>
    </xf>
    <xf numFmtId="0" fontId="14" fillId="9" borderId="0" xfId="0" applyFont="1" applyFill="1" applyAlignment="1">
      <alignment horizontal="left" vertical="top" wrapText="1" readingOrder="1"/>
    </xf>
    <xf numFmtId="0" fontId="50" fillId="8" borderId="0" xfId="0" applyFont="1" applyFill="1" applyAlignment="1">
      <alignment horizontal="left" vertical="center" readingOrder="1"/>
    </xf>
    <xf numFmtId="0" fontId="24" fillId="8" borderId="0" xfId="0" applyFont="1" applyFill="1" applyAlignment="1">
      <alignment horizontal="left" vertical="center" readingOrder="1"/>
    </xf>
    <xf numFmtId="0" fontId="56" fillId="9" borderId="0" xfId="0" applyFont="1" applyFill="1" applyAlignment="1">
      <alignment horizontal="left" vertical="top" wrapText="1" readingOrder="1"/>
    </xf>
    <xf numFmtId="0" fontId="15" fillId="0" borderId="0" xfId="2" applyFill="1" applyBorder="1" applyAlignment="1" applyProtection="1">
      <alignment vertical="center"/>
    </xf>
    <xf numFmtId="0" fontId="50" fillId="8" borderId="0" xfId="0" applyFont="1" applyFill="1" applyAlignment="1" applyProtection="1">
      <alignment horizontal="left" vertical="center" wrapText="1" readingOrder="1"/>
    </xf>
    <xf numFmtId="0" fontId="17" fillId="7" borderId="39" xfId="5" applyNumberFormat="1" applyFont="1" applyFill="1" applyBorder="1" applyAlignment="1" applyProtection="1">
      <alignment horizontal="center" vertical="center" wrapText="1" readingOrder="1"/>
    </xf>
    <xf numFmtId="0" fontId="17" fillId="7" borderId="36" xfId="5" applyNumberFormat="1" applyFont="1" applyFill="1" applyBorder="1" applyAlignment="1" applyProtection="1">
      <alignment horizontal="center" vertical="center" wrapText="1" readingOrder="1"/>
    </xf>
    <xf numFmtId="0" fontId="17" fillId="7" borderId="40" xfId="5" applyNumberFormat="1" applyFont="1" applyFill="1" applyBorder="1" applyAlignment="1" applyProtection="1">
      <alignment horizontal="center" vertical="center" wrapText="1" readingOrder="1"/>
    </xf>
    <xf numFmtId="0" fontId="49" fillId="7" borderId="3" xfId="5" applyNumberFormat="1" applyFont="1" applyFill="1" applyBorder="1" applyAlignment="1" applyProtection="1">
      <alignment horizontal="center" vertical="center" wrapText="1" readingOrder="1"/>
    </xf>
    <xf numFmtId="0" fontId="49" fillId="7" borderId="13" xfId="5" applyNumberFormat="1" applyFont="1" applyFill="1" applyBorder="1" applyAlignment="1" applyProtection="1">
      <alignment horizontal="center" vertical="center" wrapText="1" readingOrder="1"/>
    </xf>
    <xf numFmtId="0" fontId="49" fillId="7" borderId="18" xfId="5" applyNumberFormat="1" applyFont="1" applyFill="1" applyBorder="1" applyAlignment="1" applyProtection="1">
      <alignment horizontal="center" vertical="center" wrapText="1" readingOrder="1"/>
    </xf>
    <xf numFmtId="0" fontId="49" fillId="7" borderId="35" xfId="5" applyNumberFormat="1" applyFont="1" applyFill="1" applyBorder="1" applyAlignment="1" applyProtection="1">
      <alignment horizontal="center" vertical="center" wrapText="1" readingOrder="1"/>
    </xf>
    <xf numFmtId="0" fontId="49" fillId="7" borderId="16" xfId="0" applyFont="1" applyFill="1" applyBorder="1" applyAlignment="1" applyProtection="1">
      <alignment horizontal="center" vertical="center" wrapText="1" readingOrder="1"/>
    </xf>
    <xf numFmtId="0" fontId="49" fillId="7" borderId="26" xfId="0" applyFont="1" applyFill="1" applyBorder="1" applyAlignment="1" applyProtection="1">
      <alignment horizontal="center" vertical="center" wrapText="1" readingOrder="1"/>
    </xf>
    <xf numFmtId="0" fontId="49" fillId="7" borderId="17" xfId="0" applyFont="1" applyFill="1" applyBorder="1" applyAlignment="1" applyProtection="1">
      <alignment horizontal="center" vertical="center" wrapText="1" readingOrder="1"/>
    </xf>
    <xf numFmtId="0" fontId="17" fillId="7" borderId="39" xfId="0" applyFont="1" applyFill="1" applyBorder="1" applyAlignment="1" applyProtection="1">
      <alignment horizontal="center" vertical="center" wrapText="1" readingOrder="1"/>
    </xf>
    <xf numFmtId="0" fontId="17" fillId="7" borderId="36" xfId="0" applyFont="1" applyFill="1" applyBorder="1" applyAlignment="1" applyProtection="1">
      <alignment horizontal="center" vertical="center" wrapText="1" readingOrder="1"/>
    </xf>
    <xf numFmtId="0" fontId="17" fillId="7" borderId="40" xfId="0" applyFont="1" applyFill="1" applyBorder="1" applyAlignment="1" applyProtection="1">
      <alignment horizontal="center" vertical="center" wrapText="1" readingOrder="1"/>
    </xf>
    <xf numFmtId="0" fontId="49" fillId="7" borderId="11" xfId="5" applyNumberFormat="1" applyFont="1" applyFill="1" applyBorder="1" applyAlignment="1" applyProtection="1">
      <alignment horizontal="center" vertical="center" wrapText="1" readingOrder="1"/>
    </xf>
    <xf numFmtId="0" fontId="14" fillId="0" borderId="39" xfId="0" applyFont="1" applyBorder="1" applyAlignment="1" applyProtection="1">
      <alignment horizontal="left" vertical="center" wrapText="1" readingOrder="1"/>
    </xf>
    <xf numFmtId="0" fontId="14" fillId="0" borderId="36" xfId="0" applyFont="1" applyBorder="1" applyAlignment="1" applyProtection="1">
      <alignment horizontal="left" vertical="center" wrapText="1" readingOrder="1"/>
    </xf>
    <xf numFmtId="0" fontId="14" fillId="0" borderId="40" xfId="0" applyFont="1" applyBorder="1" applyAlignment="1" applyProtection="1">
      <alignment horizontal="left" vertical="center" wrapText="1" readingOrder="1"/>
    </xf>
    <xf numFmtId="0" fontId="0" fillId="0" borderId="39" xfId="0" applyBorder="1" applyAlignment="1" applyProtection="1">
      <alignment horizontal="left" vertical="center" wrapText="1" readingOrder="1"/>
    </xf>
    <xf numFmtId="0" fontId="0" fillId="0" borderId="40" xfId="0" applyBorder="1" applyAlignment="1" applyProtection="1">
      <alignment horizontal="left" vertical="center" wrapText="1" readingOrder="1"/>
    </xf>
    <xf numFmtId="0" fontId="14" fillId="0" borderId="3" xfId="0" applyFont="1" applyBorder="1" applyAlignment="1" applyProtection="1">
      <alignment horizontal="left" vertical="center" wrapText="1" readingOrder="1"/>
    </xf>
    <xf numFmtId="0" fontId="14" fillId="0" borderId="34" xfId="0" applyFont="1" applyBorder="1" applyAlignment="1" applyProtection="1">
      <alignment horizontal="left" vertical="center" wrapText="1" readingOrder="1"/>
    </xf>
    <xf numFmtId="0" fontId="14" fillId="0" borderId="6" xfId="0" applyFont="1" applyBorder="1" applyAlignment="1" applyProtection="1">
      <alignment horizontal="left" vertical="center" wrapText="1" readingOrder="1"/>
    </xf>
    <xf numFmtId="0" fontId="14" fillId="0" borderId="0" xfId="0" applyFont="1" applyAlignment="1" applyProtection="1">
      <alignment horizontal="left" vertical="top" wrapText="1" readingOrder="1"/>
    </xf>
    <xf numFmtId="0" fontId="64" fillId="8" borderId="0" xfId="2" applyFont="1" applyFill="1" applyAlignment="1" applyProtection="1">
      <alignment horizontal="left" vertical="center" readingOrder="1"/>
    </xf>
    <xf numFmtId="0" fontId="94" fillId="8" borderId="0" xfId="2" applyFont="1" applyFill="1" applyAlignment="1" applyProtection="1">
      <alignment horizontal="left" vertical="center" readingOrder="1"/>
    </xf>
    <xf numFmtId="0" fontId="14" fillId="0" borderId="0" xfId="0" applyFont="1" applyAlignment="1" applyProtection="1">
      <alignment horizontal="left" vertical="top" wrapText="1"/>
    </xf>
    <xf numFmtId="0" fontId="64" fillId="8" borderId="0" xfId="0" applyFont="1" applyFill="1" applyAlignment="1" applyProtection="1">
      <alignment horizontal="left" vertical="center" readingOrder="1"/>
    </xf>
    <xf numFmtId="0" fontId="7" fillId="0" borderId="0" xfId="0" applyFont="1" applyAlignment="1" applyProtection="1">
      <alignment horizontal="left" vertical="top" wrapText="1"/>
    </xf>
    <xf numFmtId="0" fontId="4" fillId="0" borderId="0" xfId="0" applyFont="1" applyAlignment="1" applyProtection="1">
      <alignment horizontal="left" vertical="top" wrapText="1"/>
    </xf>
    <xf numFmtId="0" fontId="19" fillId="7" borderId="0" xfId="0" applyFont="1" applyFill="1" applyAlignment="1" applyProtection="1">
      <alignment horizontal="left" vertical="center" readingOrder="1"/>
    </xf>
    <xf numFmtId="0" fontId="76" fillId="7" borderId="0" xfId="0" applyFont="1" applyFill="1" applyAlignment="1" applyProtection="1">
      <alignment horizontal="left" vertical="top" wrapText="1"/>
    </xf>
    <xf numFmtId="0" fontId="2" fillId="0" borderId="0" xfId="0" applyFont="1" applyAlignment="1" applyProtection="1">
      <alignment horizontal="left" vertical="top" wrapText="1"/>
    </xf>
    <xf numFmtId="0" fontId="49" fillId="7" borderId="39" xfId="5" applyNumberFormat="1" applyFont="1" applyFill="1" applyBorder="1" applyAlignment="1" applyProtection="1">
      <alignment horizontal="center" vertical="center" wrapText="1" readingOrder="1"/>
    </xf>
    <xf numFmtId="0" fontId="49" fillId="7" borderId="36" xfId="5" applyNumberFormat="1" applyFont="1" applyFill="1" applyBorder="1" applyAlignment="1" applyProtection="1">
      <alignment horizontal="center" vertical="center" wrapText="1" readingOrder="1"/>
    </xf>
    <xf numFmtId="0" fontId="49" fillId="7" borderId="40" xfId="5" applyNumberFormat="1" applyFont="1" applyFill="1" applyBorder="1" applyAlignment="1" applyProtection="1">
      <alignment horizontal="center" vertical="center" wrapText="1" readingOrder="1"/>
    </xf>
    <xf numFmtId="0" fontId="17" fillId="13" borderId="39" xfId="0" applyFont="1" applyFill="1" applyBorder="1" applyAlignment="1" applyProtection="1">
      <alignment horizontal="center" vertical="center" wrapText="1" readingOrder="1"/>
    </xf>
    <xf numFmtId="0" fontId="17" fillId="13" borderId="36" xfId="0" applyFont="1" applyFill="1" applyBorder="1" applyAlignment="1" applyProtection="1">
      <alignment horizontal="center" vertical="center" wrapText="1" readingOrder="1"/>
    </xf>
    <xf numFmtId="0" fontId="17" fillId="13" borderId="40" xfId="0" applyFont="1" applyFill="1" applyBorder="1" applyAlignment="1" applyProtection="1">
      <alignment horizontal="center" vertical="center" wrapText="1" readingOrder="1"/>
    </xf>
    <xf numFmtId="0" fontId="17" fillId="12" borderId="24" xfId="0" applyFont="1" applyFill="1" applyBorder="1" applyAlignment="1" applyProtection="1">
      <alignment horizontal="center" vertical="center" wrapText="1" readingOrder="1"/>
    </xf>
    <xf numFmtId="0" fontId="49" fillId="7" borderId="41" xfId="5" applyNumberFormat="1" applyFont="1" applyFill="1" applyBorder="1" applyAlignment="1" applyProtection="1">
      <alignment horizontal="center" vertical="center" wrapText="1" readingOrder="1"/>
    </xf>
    <xf numFmtId="0" fontId="49" fillId="7" borderId="24" xfId="5" applyNumberFormat="1" applyFont="1" applyFill="1" applyBorder="1" applyAlignment="1" applyProtection="1">
      <alignment horizontal="center" vertical="center" wrapText="1" readingOrder="1"/>
    </xf>
    <xf numFmtId="0" fontId="17" fillId="12" borderId="11" xfId="0" applyFont="1" applyFill="1" applyBorder="1" applyAlignment="1" applyProtection="1">
      <alignment horizontal="center" vertical="center" wrapText="1" readingOrder="1"/>
    </xf>
    <xf numFmtId="0" fontId="17" fillId="12" borderId="5" xfId="0" applyFont="1" applyFill="1" applyBorder="1" applyAlignment="1" applyProtection="1">
      <alignment horizontal="center" vertical="center" wrapText="1" readingOrder="1"/>
    </xf>
    <xf numFmtId="0" fontId="17" fillId="12" borderId="12" xfId="0" applyFont="1" applyFill="1" applyBorder="1" applyAlignment="1" applyProtection="1">
      <alignment horizontal="center" vertical="center" wrapText="1" readingOrder="1"/>
    </xf>
    <xf numFmtId="0" fontId="14" fillId="0" borderId="39" xfId="0" applyFont="1" applyFill="1" applyBorder="1" applyAlignment="1" applyProtection="1">
      <alignment horizontal="left" vertical="center" wrapText="1" readingOrder="1"/>
    </xf>
    <xf numFmtId="0" fontId="14" fillId="0" borderId="36" xfId="0" applyFont="1" applyFill="1" applyBorder="1" applyAlignment="1" applyProtection="1">
      <alignment horizontal="left" vertical="center" wrapText="1" readingOrder="1"/>
    </xf>
    <xf numFmtId="0" fontId="14" fillId="0" borderId="40" xfId="0" applyFont="1" applyFill="1" applyBorder="1" applyAlignment="1" applyProtection="1">
      <alignment horizontal="left" vertical="center" wrapText="1" readingOrder="1"/>
    </xf>
    <xf numFmtId="0" fontId="17" fillId="13" borderId="13" xfId="0" applyFont="1" applyFill="1" applyBorder="1" applyAlignment="1" applyProtection="1">
      <alignment horizontal="center" vertical="center" wrapText="1" readingOrder="1"/>
    </xf>
    <xf numFmtId="0" fontId="17" fillId="13" borderId="14" xfId="0" applyFont="1" applyFill="1" applyBorder="1" applyAlignment="1" applyProtection="1">
      <alignment horizontal="center" vertical="center" wrapText="1" readingOrder="1"/>
    </xf>
    <xf numFmtId="0" fontId="17" fillId="13" borderId="32" xfId="0" applyFont="1" applyFill="1" applyBorder="1" applyAlignment="1" applyProtection="1">
      <alignment horizontal="center" vertical="center" wrapText="1" readingOrder="1"/>
    </xf>
    <xf numFmtId="0" fontId="17" fillId="13" borderId="66" xfId="0" applyFont="1" applyFill="1" applyBorder="1" applyAlignment="1" applyProtection="1">
      <alignment horizontal="center" vertical="center" wrapText="1" readingOrder="1"/>
    </xf>
    <xf numFmtId="0" fontId="17" fillId="13" borderId="4" xfId="0" applyFont="1" applyFill="1" applyBorder="1" applyAlignment="1" applyProtection="1">
      <alignment horizontal="center" vertical="center" wrapText="1" readingOrder="1"/>
    </xf>
    <xf numFmtId="0" fontId="17" fillId="13" borderId="28" xfId="0" applyFont="1" applyFill="1" applyBorder="1" applyAlignment="1" applyProtection="1">
      <alignment horizontal="center" vertical="center" wrapText="1" readingOrder="1"/>
    </xf>
    <xf numFmtId="0" fontId="49" fillId="7" borderId="61" xfId="5" applyNumberFormat="1" applyFont="1" applyFill="1" applyBorder="1" applyAlignment="1" applyProtection="1">
      <alignment horizontal="center" vertical="center" wrapText="1" readingOrder="1"/>
    </xf>
    <xf numFmtId="0" fontId="49" fillId="7" borderId="23" xfId="5" applyNumberFormat="1" applyFont="1" applyFill="1" applyBorder="1" applyAlignment="1" applyProtection="1">
      <alignment horizontal="center" vertical="center" wrapText="1" readingOrder="1"/>
    </xf>
    <xf numFmtId="0" fontId="0" fillId="0" borderId="39" xfId="0" applyFill="1" applyBorder="1" applyAlignment="1" applyProtection="1">
      <alignment horizontal="left" vertical="center" wrapText="1" readingOrder="1"/>
    </xf>
    <xf numFmtId="0" fontId="0" fillId="0" borderId="40" xfId="0" applyFill="1" applyBorder="1" applyAlignment="1" applyProtection="1">
      <alignment horizontal="left" vertical="center" wrapText="1" readingOrder="1"/>
    </xf>
    <xf numFmtId="3" fontId="14" fillId="6" borderId="13" xfId="0" applyNumberFormat="1" applyFont="1" applyFill="1" applyBorder="1" applyAlignment="1" applyProtection="1">
      <alignment horizontal="center" vertical="top" wrapText="1" readingOrder="1"/>
      <protection locked="0"/>
    </xf>
    <xf numFmtId="3" fontId="14" fillId="6" borderId="32" xfId="0" applyNumberFormat="1" applyFont="1" applyFill="1" applyBorder="1" applyAlignment="1" applyProtection="1">
      <alignment horizontal="center" vertical="top" wrapText="1" readingOrder="1"/>
      <protection locked="0"/>
    </xf>
    <xf numFmtId="0" fontId="49" fillId="7" borderId="15" xfId="0" applyFont="1" applyFill="1" applyBorder="1" applyAlignment="1" applyProtection="1">
      <alignment horizontal="center" vertical="center" wrapText="1" readingOrder="1"/>
    </xf>
    <xf numFmtId="0" fontId="49" fillId="7" borderId="48" xfId="0" applyFont="1" applyFill="1" applyBorder="1" applyAlignment="1" applyProtection="1">
      <alignment horizontal="center" vertical="center" wrapText="1" readingOrder="1"/>
    </xf>
    <xf numFmtId="0" fontId="49" fillId="7" borderId="43" xfId="0" applyFont="1" applyFill="1" applyBorder="1" applyAlignment="1" applyProtection="1">
      <alignment horizontal="center" vertical="center" wrapText="1" readingOrder="1"/>
    </xf>
    <xf numFmtId="0" fontId="14" fillId="11" borderId="39" xfId="0" applyFont="1" applyFill="1" applyBorder="1" applyAlignment="1" applyProtection="1">
      <alignment horizontal="left" vertical="center" wrapText="1" readingOrder="1"/>
    </xf>
    <xf numFmtId="0" fontId="14" fillId="11" borderId="36" xfId="0" applyFont="1" applyFill="1" applyBorder="1" applyAlignment="1" applyProtection="1">
      <alignment horizontal="left" vertical="center" wrapText="1" readingOrder="1"/>
    </xf>
    <xf numFmtId="0" fontId="14" fillId="11" borderId="40" xfId="0" applyFont="1" applyFill="1" applyBorder="1" applyAlignment="1" applyProtection="1">
      <alignment horizontal="left" vertical="center" wrapText="1" readingOrder="1"/>
    </xf>
    <xf numFmtId="0" fontId="17" fillId="13" borderId="25" xfId="0" applyFont="1" applyFill="1" applyBorder="1" applyAlignment="1" applyProtection="1">
      <alignment horizontal="center" vertical="center" wrapText="1" readingOrder="1"/>
    </xf>
    <xf numFmtId="0" fontId="17" fillId="13" borderId="5" xfId="0" applyFont="1" applyFill="1" applyBorder="1" applyAlignment="1" applyProtection="1">
      <alignment horizontal="center" vertical="center" wrapText="1" readingOrder="1"/>
    </xf>
    <xf numFmtId="0" fontId="17" fillId="13" borderId="29" xfId="0" applyFont="1" applyFill="1" applyBorder="1" applyAlignment="1" applyProtection="1">
      <alignment horizontal="center" vertical="center" wrapText="1" readingOrder="1"/>
    </xf>
    <xf numFmtId="0" fontId="17" fillId="13" borderId="10" xfId="0" applyFont="1" applyFill="1" applyBorder="1" applyAlignment="1" applyProtection="1">
      <alignment horizontal="center" vertical="center" wrapText="1" readingOrder="1"/>
    </xf>
    <xf numFmtId="0" fontId="17" fillId="13" borderId="30" xfId="0" applyFont="1" applyFill="1" applyBorder="1" applyAlignment="1" applyProtection="1">
      <alignment horizontal="center" vertical="center" wrapText="1" readingOrder="1"/>
    </xf>
    <xf numFmtId="0" fontId="17" fillId="13" borderId="27" xfId="0" applyFont="1" applyFill="1" applyBorder="1" applyAlignment="1" applyProtection="1">
      <alignment horizontal="center" vertical="center" wrapText="1" readingOrder="1"/>
    </xf>
    <xf numFmtId="3" fontId="14" fillId="6" borderId="25" xfId="0" applyNumberFormat="1" applyFont="1" applyFill="1" applyBorder="1" applyAlignment="1" applyProtection="1">
      <alignment horizontal="center" vertical="top" wrapText="1" readingOrder="1"/>
      <protection locked="0"/>
    </xf>
    <xf numFmtId="3" fontId="14" fillId="6" borderId="29" xfId="0" applyNumberFormat="1" applyFont="1" applyFill="1" applyBorder="1" applyAlignment="1" applyProtection="1">
      <alignment horizontal="center" vertical="top" wrapText="1" readingOrder="1"/>
      <protection locked="0"/>
    </xf>
    <xf numFmtId="3" fontId="14" fillId="6" borderId="10" xfId="0" applyNumberFormat="1" applyFont="1" applyFill="1" applyBorder="1" applyAlignment="1" applyProtection="1">
      <alignment horizontal="center" vertical="top" wrapText="1" readingOrder="1"/>
      <protection locked="0"/>
    </xf>
    <xf numFmtId="3" fontId="14" fillId="6" borderId="27" xfId="0" applyNumberFormat="1" applyFont="1" applyFill="1" applyBorder="1" applyAlignment="1" applyProtection="1">
      <alignment horizontal="center" vertical="top" wrapText="1" readingOrder="1"/>
      <protection locked="0"/>
    </xf>
    <xf numFmtId="3" fontId="14" fillId="6" borderId="66" xfId="0" applyNumberFormat="1" applyFont="1" applyFill="1" applyBorder="1" applyAlignment="1" applyProtection="1">
      <alignment horizontal="center" vertical="top" wrapText="1" readingOrder="1"/>
      <protection locked="0"/>
    </xf>
    <xf numFmtId="3" fontId="14" fillId="6" borderId="28" xfId="0" applyNumberFormat="1" applyFont="1" applyFill="1" applyBorder="1" applyAlignment="1" applyProtection="1">
      <alignment horizontal="center" vertical="top" wrapText="1" readingOrder="1"/>
      <protection locked="0"/>
    </xf>
    <xf numFmtId="0" fontId="24" fillId="10" borderId="0" xfId="0" applyFont="1" applyFill="1" applyAlignment="1" applyProtection="1">
      <alignment vertical="center" wrapText="1" readingOrder="1"/>
    </xf>
    <xf numFmtId="0" fontId="17" fillId="0" borderId="0" xfId="0" applyFont="1" applyAlignment="1" applyProtection="1">
      <alignment horizontal="left" vertical="top" wrapText="1" readingOrder="1"/>
    </xf>
    <xf numFmtId="0" fontId="18" fillId="0" borderId="0" xfId="0" applyFont="1" applyAlignment="1" applyProtection="1">
      <alignment horizontal="left" vertical="top" wrapText="1" readingOrder="1"/>
    </xf>
    <xf numFmtId="0" fontId="80" fillId="0" borderId="57" xfId="0" applyFont="1" applyFill="1" applyBorder="1" applyAlignment="1" applyProtection="1">
      <alignment horizontal="left" vertical="top" wrapText="1" readingOrder="1"/>
    </xf>
    <xf numFmtId="0" fontId="14" fillId="6" borderId="75" xfId="0" applyFont="1" applyFill="1" applyBorder="1" applyAlignment="1" applyProtection="1">
      <alignment horizontal="left" vertical="top" wrapText="1"/>
      <protection locked="0"/>
    </xf>
    <xf numFmtId="0" fontId="14" fillId="6" borderId="0" xfId="0" applyFont="1" applyFill="1" applyBorder="1" applyAlignment="1" applyProtection="1">
      <alignment horizontal="left" vertical="top" wrapText="1"/>
      <protection locked="0"/>
    </xf>
    <xf numFmtId="0" fontId="18" fillId="0" borderId="0" xfId="0" applyFont="1" applyAlignment="1" applyProtection="1">
      <alignment vertical="top" wrapText="1" readingOrder="1"/>
    </xf>
    <xf numFmtId="0" fontId="14" fillId="0" borderId="0" xfId="0" applyFont="1" applyAlignment="1" applyProtection="1">
      <alignment horizontal="left" vertical="center" wrapText="1" readingOrder="1"/>
    </xf>
    <xf numFmtId="0" fontId="14" fillId="0" borderId="0" xfId="0" quotePrefix="1" applyFont="1" applyAlignment="1" applyProtection="1">
      <alignment horizontal="left" vertical="top" wrapText="1" readingOrder="1"/>
    </xf>
    <xf numFmtId="0" fontId="24" fillId="10" borderId="0" xfId="0" applyFont="1" applyFill="1" applyAlignment="1" applyProtection="1">
      <alignment horizontal="left" vertical="center" readingOrder="1"/>
    </xf>
    <xf numFmtId="0" fontId="17" fillId="2" borderId="46" xfId="0" applyFont="1" applyFill="1" applyBorder="1" applyAlignment="1" applyProtection="1">
      <alignment horizontal="center" vertical="center" wrapText="1" readingOrder="1"/>
    </xf>
    <xf numFmtId="0" fontId="17" fillId="10" borderId="46" xfId="0" applyFont="1" applyFill="1" applyBorder="1" applyAlignment="1" applyProtection="1">
      <alignment horizontal="center" vertical="center" wrapText="1" readingOrder="1"/>
    </xf>
    <xf numFmtId="0" fontId="17" fillId="2" borderId="54" xfId="0" applyFont="1" applyFill="1" applyBorder="1" applyAlignment="1" applyProtection="1">
      <alignment horizontal="center" vertical="center" wrapText="1" readingOrder="1"/>
    </xf>
    <xf numFmtId="0" fontId="17" fillId="2" borderId="50" xfId="0" applyFont="1" applyFill="1" applyBorder="1" applyAlignment="1" applyProtection="1">
      <alignment horizontal="center" vertical="center" wrapText="1" readingOrder="1"/>
    </xf>
    <xf numFmtId="0" fontId="80" fillId="0" borderId="0" xfId="0" applyFont="1" applyAlignment="1" applyProtection="1">
      <alignment horizontal="left" vertical="top" wrapText="1"/>
    </xf>
    <xf numFmtId="0" fontId="14" fillId="0" borderId="0" xfId="0" applyFont="1" applyAlignment="1" applyProtection="1">
      <alignment vertical="top" wrapText="1" readingOrder="1"/>
    </xf>
    <xf numFmtId="0" fontId="24" fillId="10" borderId="0" xfId="0" applyFont="1" applyFill="1" applyAlignment="1" applyProtection="1">
      <alignment vertical="center" readingOrder="1"/>
    </xf>
    <xf numFmtId="0" fontId="20" fillId="0" borderId="0" xfId="0" applyFont="1" applyAlignment="1" applyProtection="1">
      <alignment horizontal="center" vertical="top" readingOrder="1"/>
    </xf>
    <xf numFmtId="0" fontId="17" fillId="10" borderId="54" xfId="0" applyFont="1" applyFill="1" applyBorder="1" applyAlignment="1" applyProtection="1">
      <alignment horizontal="left" vertical="top" wrapText="1" readingOrder="1"/>
    </xf>
    <xf numFmtId="0" fontId="17" fillId="10" borderId="50" xfId="0" applyFont="1" applyFill="1" applyBorder="1" applyAlignment="1" applyProtection="1">
      <alignment horizontal="left" vertical="top" wrapText="1" readingOrder="1"/>
    </xf>
    <xf numFmtId="0" fontId="17" fillId="0" borderId="54" xfId="0" applyFont="1" applyBorder="1" applyAlignment="1" applyProtection="1">
      <alignment horizontal="left" vertical="top" wrapText="1" readingOrder="1"/>
    </xf>
    <xf numFmtId="0" fontId="17" fillId="0" borderId="50" xfId="0" applyFont="1" applyBorder="1" applyAlignment="1" applyProtection="1">
      <alignment horizontal="left" vertical="top" wrapText="1" readingOrder="1"/>
    </xf>
    <xf numFmtId="0" fontId="80" fillId="0" borderId="0" xfId="0" applyFont="1" applyAlignment="1" applyProtection="1">
      <alignment horizontal="left" vertical="top"/>
    </xf>
    <xf numFmtId="0" fontId="14" fillId="6" borderId="70" xfId="0" applyFont="1" applyFill="1" applyBorder="1" applyAlignment="1" applyProtection="1">
      <alignment horizontal="left" vertical="top" wrapText="1"/>
      <protection locked="0"/>
    </xf>
    <xf numFmtId="0" fontId="14" fillId="11" borderId="54" xfId="0" applyFont="1" applyFill="1" applyBorder="1" applyAlignment="1" applyProtection="1">
      <alignment horizontal="center" vertical="top" wrapText="1" readingOrder="1"/>
    </xf>
    <xf numFmtId="0" fontId="14" fillId="11" borderId="50" xfId="0" applyFont="1" applyFill="1" applyBorder="1" applyAlignment="1" applyProtection="1">
      <alignment horizontal="center" vertical="top" wrapText="1" readingOrder="1"/>
    </xf>
    <xf numFmtId="0" fontId="0" fillId="10" borderId="0" xfId="0" applyFill="1" applyProtection="1"/>
    <xf numFmtId="0" fontId="19" fillId="0" borderId="0" xfId="0" applyFont="1" applyAlignment="1" applyProtection="1">
      <alignment horizontal="center" vertical="top" wrapText="1" readingOrder="1"/>
    </xf>
    <xf numFmtId="0" fontId="14" fillId="0" borderId="46" xfId="0" applyFont="1" applyBorder="1" applyAlignment="1" applyProtection="1">
      <alignment horizontal="left" vertical="top" wrapText="1" readingOrder="1"/>
    </xf>
    <xf numFmtId="0" fontId="15" fillId="0" borderId="46" xfId="2" applyFill="1" applyBorder="1" applyAlignment="1" applyProtection="1">
      <alignment horizontal="center" vertical="center" wrapText="1" readingOrder="1"/>
    </xf>
    <xf numFmtId="0" fontId="25" fillId="0" borderId="46" xfId="2" applyFont="1" applyFill="1" applyBorder="1" applyAlignment="1" applyProtection="1">
      <alignment horizontal="center" vertical="center" wrapText="1" readingOrder="1"/>
    </xf>
    <xf numFmtId="0" fontId="14" fillId="0" borderId="54" xfId="0" applyFont="1" applyBorder="1" applyAlignment="1" applyProtection="1">
      <alignment horizontal="left" vertical="top" wrapText="1" readingOrder="1"/>
    </xf>
    <xf numFmtId="0" fontId="14" fillId="0" borderId="68" xfId="0" applyFont="1" applyBorder="1" applyAlignment="1" applyProtection="1">
      <alignment horizontal="left" vertical="top" wrapText="1" readingOrder="1"/>
    </xf>
    <xf numFmtId="0" fontId="14" fillId="0" borderId="50" xfId="0" applyFont="1" applyBorder="1" applyAlignment="1" applyProtection="1">
      <alignment horizontal="left" vertical="top" wrapText="1" readingOrder="1"/>
    </xf>
    <xf numFmtId="0" fontId="17" fillId="10" borderId="68" xfId="0" applyFont="1" applyFill="1" applyBorder="1" applyAlignment="1" applyProtection="1">
      <alignment horizontal="left" vertical="top" wrapText="1" readingOrder="1"/>
    </xf>
    <xf numFmtId="0" fontId="17" fillId="0" borderId="44" xfId="0" applyFont="1" applyFill="1" applyBorder="1" applyAlignment="1">
      <alignment horizontal="left" vertical="center" wrapText="1" readingOrder="1"/>
    </xf>
    <xf numFmtId="0" fontId="17" fillId="0" borderId="0" xfId="0" applyFont="1" applyFill="1" applyBorder="1" applyAlignment="1" applyProtection="1">
      <alignment horizontal="left" vertical="center" wrapText="1" readingOrder="1"/>
    </xf>
    <xf numFmtId="0" fontId="17" fillId="0" borderId="0" xfId="0" applyFont="1" applyFill="1" applyAlignment="1" applyProtection="1">
      <alignment horizontal="left" vertical="top" wrapText="1" readingOrder="1"/>
    </xf>
    <xf numFmtId="0" fontId="14" fillId="0" borderId="45" xfId="0" applyFont="1" applyBorder="1" applyAlignment="1" applyProtection="1">
      <alignment horizontal="left" vertical="top" wrapText="1" readingOrder="1"/>
    </xf>
    <xf numFmtId="0" fontId="14" fillId="0" borderId="67" xfId="0" applyFont="1" applyBorder="1" applyAlignment="1" applyProtection="1">
      <alignment horizontal="left" vertical="top" wrapText="1" readingOrder="1"/>
    </xf>
    <xf numFmtId="0" fontId="52" fillId="0" borderId="0" xfId="0" applyFont="1" applyAlignment="1">
      <alignment vertical="center" readingOrder="1"/>
    </xf>
    <xf numFmtId="0" fontId="0" fillId="0" borderId="0" xfId="0" applyAlignment="1">
      <alignment vertical="center" readingOrder="1"/>
    </xf>
    <xf numFmtId="0" fontId="15" fillId="0" borderId="0" xfId="2" applyAlignment="1" applyProtection="1">
      <alignment horizontal="left" vertical="top" wrapText="1" readingOrder="1"/>
    </xf>
    <xf numFmtId="0" fontId="80" fillId="0" borderId="57" xfId="0" applyFont="1" applyBorder="1" applyAlignment="1">
      <alignment horizontal="left" vertical="top" wrapText="1" readingOrder="1"/>
    </xf>
    <xf numFmtId="0" fontId="24" fillId="10" borderId="0" xfId="0" applyFont="1" applyFill="1" applyAlignment="1">
      <alignment horizontal="left" vertical="center" wrapText="1" readingOrder="1"/>
    </xf>
    <xf numFmtId="0" fontId="17" fillId="10" borderId="69" xfId="0" applyFont="1" applyFill="1" applyBorder="1" applyAlignment="1" applyProtection="1">
      <alignment horizontal="center" vertical="center" wrapText="1" readingOrder="1"/>
    </xf>
    <xf numFmtId="0" fontId="17" fillId="10" borderId="57" xfId="0" applyFont="1" applyFill="1" applyBorder="1" applyAlignment="1" applyProtection="1">
      <alignment horizontal="center" vertical="center" wrapText="1" readingOrder="1"/>
    </xf>
    <xf numFmtId="0" fontId="14" fillId="0" borderId="55" xfId="0" applyFont="1" applyBorder="1" applyAlignment="1" applyProtection="1">
      <alignment horizontal="left" vertical="top" wrapText="1" readingOrder="1"/>
    </xf>
    <xf numFmtId="0" fontId="14" fillId="0" borderId="44" xfId="0" applyFont="1" applyBorder="1" applyAlignment="1" applyProtection="1">
      <alignment horizontal="left" vertical="top" wrapText="1" readingOrder="1"/>
    </xf>
    <xf numFmtId="0" fontId="14" fillId="0" borderId="0" xfId="0" applyFont="1" applyAlignment="1" applyProtection="1">
      <alignment vertical="center" readingOrder="1"/>
    </xf>
    <xf numFmtId="0" fontId="6" fillId="0" borderId="0" xfId="0" applyFont="1" applyAlignment="1" applyProtection="1">
      <alignment horizontal="left" vertical="center" wrapText="1" readingOrder="1"/>
    </xf>
    <xf numFmtId="0" fontId="13" fillId="0" borderId="0" xfId="0" applyFont="1" applyAlignment="1" applyProtection="1">
      <alignment horizontal="left" vertical="center" wrapText="1" readingOrder="1"/>
    </xf>
    <xf numFmtId="0" fontId="56" fillId="0" borderId="0" xfId="0" applyFont="1" applyAlignment="1" applyProtection="1">
      <alignment horizontal="left" vertical="center" wrapText="1" readingOrder="1"/>
    </xf>
    <xf numFmtId="0" fontId="80" fillId="0" borderId="57" xfId="0" applyFont="1" applyBorder="1" applyAlignment="1" applyProtection="1">
      <alignment horizontal="left" vertical="top" wrapText="1" readingOrder="1"/>
    </xf>
    <xf numFmtId="0" fontId="80" fillId="0" borderId="57" xfId="0" applyFont="1" applyBorder="1" applyAlignment="1" applyProtection="1">
      <alignment horizontal="left" vertical="top" readingOrder="1"/>
    </xf>
    <xf numFmtId="0" fontId="0" fillId="0" borderId="0" xfId="0" applyAlignment="1" applyProtection="1">
      <alignment horizontal="left" vertical="center" wrapText="1" readingOrder="1"/>
    </xf>
    <xf numFmtId="0" fontId="15" fillId="0" borderId="0" xfId="2" applyAlignment="1" applyProtection="1">
      <alignment vertical="top" wrapText="1" readingOrder="1"/>
    </xf>
    <xf numFmtId="0" fontId="14" fillId="6" borderId="71" xfId="0" applyFont="1" applyFill="1" applyBorder="1" applyAlignment="1" applyProtection="1">
      <alignment horizontal="left" vertical="top" wrapText="1"/>
      <protection locked="0"/>
    </xf>
    <xf numFmtId="0" fontId="14" fillId="6" borderId="72" xfId="0" applyFont="1" applyFill="1" applyBorder="1" applyAlignment="1" applyProtection="1">
      <alignment horizontal="left" vertical="top" wrapText="1"/>
      <protection locked="0"/>
    </xf>
    <xf numFmtId="0" fontId="14" fillId="6" borderId="73" xfId="0" applyFont="1" applyFill="1" applyBorder="1" applyAlignment="1" applyProtection="1">
      <alignment horizontal="left" vertical="top" wrapText="1"/>
      <protection locked="0"/>
    </xf>
    <xf numFmtId="0" fontId="52" fillId="0" borderId="0" xfId="0" applyFont="1" applyAlignment="1" applyProtection="1">
      <alignment horizontal="left" vertical="top" wrapText="1" readingOrder="1"/>
    </xf>
    <xf numFmtId="0" fontId="90" fillId="0" borderId="54" xfId="2" applyFont="1" applyFill="1" applyBorder="1" applyAlignment="1" applyProtection="1">
      <alignment horizontal="left" vertical="center" wrapText="1" readingOrder="1"/>
    </xf>
    <xf numFmtId="0" fontId="90" fillId="0" borderId="50" xfId="2" applyFont="1" applyFill="1" applyBorder="1" applyAlignment="1" applyProtection="1">
      <alignment horizontal="left" vertical="center" wrapText="1" readingOrder="1"/>
    </xf>
    <xf numFmtId="0" fontId="90" fillId="0" borderId="68" xfId="2" applyFont="1" applyFill="1" applyBorder="1" applyAlignment="1" applyProtection="1">
      <alignment horizontal="left" vertical="center" wrapText="1" readingOrder="1"/>
    </xf>
    <xf numFmtId="0" fontId="52" fillId="0" borderId="0" xfId="0" applyFont="1" applyAlignment="1" applyProtection="1">
      <alignment vertical="center" readingOrder="1"/>
    </xf>
    <xf numFmtId="0" fontId="0" fillId="0" borderId="0" xfId="0" applyAlignment="1" applyProtection="1">
      <alignment vertical="center" readingOrder="1"/>
    </xf>
    <xf numFmtId="0" fontId="24" fillId="10" borderId="0" xfId="0" applyFont="1" applyFill="1" applyAlignment="1" applyProtection="1">
      <alignment horizontal="left" vertical="center" wrapText="1" readingOrder="1"/>
    </xf>
    <xf numFmtId="0" fontId="14" fillId="0" borderId="70" xfId="0" applyFont="1" applyBorder="1" applyAlignment="1" applyProtection="1">
      <alignment horizontal="left" vertical="top" wrapText="1" readingOrder="1"/>
    </xf>
    <xf numFmtId="0" fontId="17" fillId="7" borderId="46" xfId="0" applyFont="1" applyFill="1" applyBorder="1" applyAlignment="1" applyProtection="1">
      <alignment horizontal="left" vertical="top" wrapText="1"/>
    </xf>
    <xf numFmtId="0" fontId="19" fillId="10" borderId="70" xfId="0" applyFont="1" applyFill="1" applyBorder="1" applyAlignment="1" applyProtection="1">
      <alignment horizontal="left" vertical="top" wrapText="1" readingOrder="1"/>
    </xf>
    <xf numFmtId="0" fontId="80" fillId="0" borderId="74" xfId="0" applyFont="1" applyBorder="1" applyAlignment="1" applyProtection="1">
      <alignment horizontal="left" vertical="top" wrapText="1"/>
    </xf>
    <xf numFmtId="0" fontId="80" fillId="0" borderId="74" xfId="0" applyFont="1" applyBorder="1" applyAlignment="1" applyProtection="1">
      <alignment horizontal="left" vertical="top"/>
    </xf>
    <xf numFmtId="0" fontId="17" fillId="0" borderId="70" xfId="0" applyFont="1" applyBorder="1" applyAlignment="1" applyProtection="1">
      <alignment horizontal="left" vertical="top" wrapText="1" readingOrder="1"/>
    </xf>
    <xf numFmtId="0" fontId="17" fillId="7" borderId="70" xfId="0" applyFont="1" applyFill="1" applyBorder="1" applyAlignment="1" applyProtection="1">
      <alignment horizontal="left" vertical="top" wrapText="1"/>
    </xf>
    <xf numFmtId="0" fontId="14"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xf>
    <xf numFmtId="0" fontId="14" fillId="0" borderId="0" xfId="0" applyFont="1" applyFill="1" applyAlignment="1" applyProtection="1">
      <alignment horizontal="left" vertical="top" wrapText="1"/>
    </xf>
    <xf numFmtId="0" fontId="14" fillId="0" borderId="46" xfId="0" applyFont="1" applyBorder="1" applyAlignment="1" applyProtection="1">
      <alignment horizontal="center" vertical="center" wrapText="1" readingOrder="1"/>
    </xf>
    <xf numFmtId="0" fontId="49" fillId="0" borderId="44" xfId="0" applyFont="1" applyFill="1" applyBorder="1" applyAlignment="1" applyProtection="1">
      <alignment horizontal="left" vertical="center" wrapText="1" readingOrder="1"/>
    </xf>
    <xf numFmtId="0" fontId="14" fillId="0" borderId="71" xfId="0" applyFont="1" applyFill="1" applyBorder="1" applyAlignment="1" applyProtection="1">
      <alignment horizontal="center" vertical="center" wrapText="1" readingOrder="1"/>
    </xf>
    <xf numFmtId="0" fontId="14" fillId="0" borderId="72" xfId="0" applyFont="1" applyFill="1" applyBorder="1" applyAlignment="1" applyProtection="1">
      <alignment horizontal="center" vertical="center" wrapText="1" readingOrder="1"/>
    </xf>
    <xf numFmtId="0" fontId="14" fillId="0" borderId="73" xfId="0" applyFont="1" applyFill="1" applyBorder="1" applyAlignment="1" applyProtection="1">
      <alignment horizontal="center" vertical="center" wrapText="1" readingOrder="1"/>
    </xf>
    <xf numFmtId="0" fontId="49" fillId="0" borderId="0" xfId="0" applyFont="1" applyFill="1" applyBorder="1" applyAlignment="1" applyProtection="1">
      <alignment horizontal="left" vertical="center" wrapText="1" readingOrder="1"/>
    </xf>
    <xf numFmtId="0" fontId="14" fillId="0" borderId="0" xfId="0" applyFont="1" applyFill="1" applyBorder="1" applyAlignment="1" applyProtection="1">
      <alignment horizontal="left" vertical="top" wrapText="1" readingOrder="1"/>
    </xf>
    <xf numFmtId="0" fontId="17" fillId="0" borderId="0" xfId="0" applyFont="1" applyFill="1" applyBorder="1" applyAlignment="1" applyProtection="1">
      <alignment horizontal="left" vertical="top" wrapText="1" readingOrder="1"/>
    </xf>
    <xf numFmtId="0" fontId="14" fillId="0" borderId="46" xfId="0" applyFont="1" applyFill="1" applyBorder="1" applyAlignment="1" applyProtection="1">
      <alignment horizontal="center" vertical="center" wrapText="1" readingOrder="1"/>
    </xf>
    <xf numFmtId="0" fontId="14" fillId="0" borderId="71" xfId="0" quotePrefix="1" applyFont="1" applyBorder="1" applyAlignment="1" applyProtection="1">
      <alignment horizontal="left" vertical="top" wrapText="1"/>
    </xf>
    <xf numFmtId="0" fontId="0" fillId="0" borderId="73" xfId="0" quotePrefix="1" applyBorder="1" applyAlignment="1" applyProtection="1">
      <alignment horizontal="left" vertical="top" wrapText="1"/>
    </xf>
    <xf numFmtId="0" fontId="14" fillId="6" borderId="76" xfId="0" applyFont="1" applyFill="1" applyBorder="1" applyAlignment="1" applyProtection="1">
      <alignment horizontal="center" vertical="center" wrapText="1"/>
      <protection locked="0"/>
    </xf>
    <xf numFmtId="0" fontId="14" fillId="6" borderId="77" xfId="0" applyFont="1" applyFill="1" applyBorder="1" applyAlignment="1" applyProtection="1">
      <alignment horizontal="center" vertical="center" wrapText="1"/>
      <protection locked="0"/>
    </xf>
    <xf numFmtId="0" fontId="84" fillId="0" borderId="76" xfId="0" applyFont="1" applyFill="1" applyBorder="1" applyAlignment="1" applyProtection="1">
      <alignment horizontal="left" vertical="top" wrapText="1"/>
    </xf>
    <xf numFmtId="0" fontId="84" fillId="0" borderId="77" xfId="0" applyFont="1" applyFill="1" applyBorder="1" applyAlignment="1" applyProtection="1">
      <alignment horizontal="left" vertical="top" wrapText="1"/>
    </xf>
    <xf numFmtId="0" fontId="84" fillId="0" borderId="76" xfId="0" quotePrefix="1" applyFont="1" applyFill="1" applyBorder="1" applyAlignment="1" applyProtection="1">
      <alignment horizontal="left" vertical="top" wrapText="1"/>
    </xf>
    <xf numFmtId="0" fontId="0" fillId="0" borderId="71" xfId="0" quotePrefix="1" applyBorder="1" applyAlignment="1" applyProtection="1">
      <alignment horizontal="left" vertical="top" wrapText="1"/>
    </xf>
    <xf numFmtId="0" fontId="0" fillId="0" borderId="73" xfId="0" applyBorder="1" applyAlignment="1" applyProtection="1">
      <alignment horizontal="left" vertical="top" wrapText="1"/>
    </xf>
    <xf numFmtId="0" fontId="14" fillId="0" borderId="73" xfId="0" applyFont="1" applyBorder="1" applyAlignment="1" applyProtection="1">
      <alignment horizontal="left" vertical="top" wrapText="1"/>
    </xf>
    <xf numFmtId="0" fontId="0" fillId="6" borderId="76" xfId="0" applyFill="1" applyBorder="1" applyAlignment="1" applyProtection="1">
      <alignment horizontal="center" vertical="center" wrapText="1"/>
      <protection locked="0"/>
    </xf>
    <xf numFmtId="0" fontId="0" fillId="6" borderId="77" xfId="0" applyFill="1" applyBorder="1" applyAlignment="1" applyProtection="1">
      <alignment horizontal="center" vertical="center" wrapText="1"/>
      <protection locked="0"/>
    </xf>
    <xf numFmtId="0" fontId="14" fillId="0" borderId="71" xfId="0" quotePrefix="1" applyFont="1" applyFill="1" applyBorder="1" applyAlignment="1" applyProtection="1">
      <alignment horizontal="left" vertical="top" wrapText="1"/>
    </xf>
    <xf numFmtId="0" fontId="14" fillId="0" borderId="73" xfId="0" applyFont="1" applyFill="1" applyBorder="1" applyAlignment="1" applyProtection="1">
      <alignment horizontal="left" vertical="top" wrapText="1"/>
    </xf>
    <xf numFmtId="0" fontId="14" fillId="0" borderId="74" xfId="0" applyFont="1" applyBorder="1" applyAlignment="1" applyProtection="1">
      <alignment horizontal="left" vertical="top" wrapText="1"/>
    </xf>
    <xf numFmtId="0" fontId="0" fillId="0" borderId="74" xfId="0" applyBorder="1" applyAlignment="1" applyProtection="1">
      <alignment horizontal="left" vertical="top"/>
    </xf>
    <xf numFmtId="0" fontId="24" fillId="14" borderId="0" xfId="0" applyFont="1" applyFill="1" applyAlignment="1" applyProtection="1">
      <alignment horizontal="left" vertical="center" wrapText="1" readingOrder="1"/>
    </xf>
    <xf numFmtId="0" fontId="14" fillId="0" borderId="73" xfId="0" quotePrefix="1" applyFont="1" applyBorder="1" applyAlignment="1" applyProtection="1">
      <alignment horizontal="left" vertical="top" wrapText="1"/>
    </xf>
    <xf numFmtId="0" fontId="14" fillId="0" borderId="73" xfId="0" quotePrefix="1" applyFont="1" applyFill="1" applyBorder="1" applyAlignment="1" applyProtection="1">
      <alignment horizontal="left" vertical="top" wrapText="1"/>
    </xf>
    <xf numFmtId="0" fontId="84" fillId="0" borderId="78" xfId="0" quotePrefix="1" applyFont="1" applyFill="1" applyBorder="1" applyAlignment="1" applyProtection="1">
      <alignment horizontal="left" vertical="top" wrapText="1"/>
    </xf>
    <xf numFmtId="0" fontId="84" fillId="0" borderId="77" xfId="0" quotePrefix="1" applyFont="1" applyFill="1" applyBorder="1" applyAlignment="1" applyProtection="1">
      <alignment horizontal="left" vertical="top" wrapText="1"/>
    </xf>
    <xf numFmtId="0" fontId="84" fillId="0" borderId="76" xfId="0" applyFont="1" applyFill="1" applyBorder="1" applyAlignment="1" applyProtection="1">
      <alignment horizontal="center" vertical="top" wrapText="1"/>
    </xf>
    <xf numFmtId="0" fontId="84" fillId="0" borderId="78" xfId="0" applyFont="1" applyFill="1" applyBorder="1" applyAlignment="1" applyProtection="1">
      <alignment horizontal="center" vertical="top" wrapText="1"/>
    </xf>
    <xf numFmtId="0" fontId="84" fillId="0" borderId="77" xfId="0" applyFont="1" applyFill="1" applyBorder="1" applyAlignment="1" applyProtection="1">
      <alignment horizontal="center" vertical="top" wrapText="1"/>
    </xf>
    <xf numFmtId="0" fontId="17" fillId="14" borderId="71" xfId="0" applyFont="1" applyFill="1" applyBorder="1" applyAlignment="1" applyProtection="1">
      <alignment horizontal="left" vertical="center" wrapText="1"/>
    </xf>
    <xf numFmtId="0" fontId="17" fillId="14" borderId="73" xfId="0" applyFont="1" applyFill="1" applyBorder="1" applyAlignment="1" applyProtection="1">
      <alignment horizontal="left" vertical="center" wrapText="1"/>
    </xf>
    <xf numFmtId="0" fontId="14" fillId="0" borderId="70" xfId="0" quotePrefix="1" applyFont="1" applyBorder="1" applyAlignment="1" applyProtection="1">
      <alignment horizontal="left" vertical="top" wrapText="1"/>
    </xf>
    <xf numFmtId="0" fontId="0" fillId="0" borderId="71" xfId="0" applyBorder="1" applyAlignment="1" applyProtection="1">
      <alignment horizontal="left" vertical="top" wrapText="1"/>
    </xf>
    <xf numFmtId="0" fontId="14" fillId="0" borderId="70" xfId="0" applyFont="1" applyBorder="1" applyAlignment="1" applyProtection="1">
      <alignment horizontal="left" vertical="top" wrapText="1"/>
    </xf>
    <xf numFmtId="0" fontId="80" fillId="0" borderId="0" xfId="0" applyFont="1" applyBorder="1" applyAlignment="1" applyProtection="1">
      <alignment horizontal="left" vertical="top" wrapText="1"/>
    </xf>
    <xf numFmtId="0" fontId="80" fillId="0" borderId="0" xfId="0" applyFont="1" applyBorder="1" applyAlignment="1" applyProtection="1">
      <alignment horizontal="left" vertical="top"/>
    </xf>
    <xf numFmtId="0" fontId="14" fillId="0" borderId="0" xfId="0" applyFont="1" applyBorder="1" applyAlignment="1" applyProtection="1">
      <alignment horizontal="left" vertical="top" wrapText="1"/>
    </xf>
    <xf numFmtId="0" fontId="0" fillId="0" borderId="0" xfId="0" applyBorder="1" applyAlignment="1" applyProtection="1">
      <alignment horizontal="left" vertical="top"/>
    </xf>
    <xf numFmtId="0" fontId="0" fillId="0" borderId="0" xfId="0" applyAlignment="1" applyProtection="1">
      <alignment horizontal="left" vertical="top" wrapText="1"/>
    </xf>
    <xf numFmtId="0" fontId="0" fillId="11" borderId="76" xfId="0" applyFill="1" applyBorder="1" applyAlignment="1" applyProtection="1">
      <alignment horizontal="center" vertical="top" wrapText="1"/>
      <protection locked="0"/>
    </xf>
    <xf numFmtId="0" fontId="0" fillId="11" borderId="77" xfId="0" applyFill="1" applyBorder="1" applyAlignment="1" applyProtection="1">
      <alignment horizontal="center" vertical="top" wrapText="1"/>
      <protection locked="0"/>
    </xf>
    <xf numFmtId="0" fontId="43" fillId="0" borderId="0" xfId="0" applyFont="1" applyFill="1" applyAlignment="1" applyProtection="1">
      <alignment horizontal="left" vertical="top" wrapText="1"/>
    </xf>
    <xf numFmtId="0" fontId="0" fillId="6" borderId="76" xfId="0" applyFill="1" applyBorder="1" applyAlignment="1" applyProtection="1">
      <alignment horizontal="center" vertical="top" wrapText="1"/>
      <protection locked="0"/>
    </xf>
    <xf numFmtId="0" fontId="0" fillId="6" borderId="77" xfId="0" applyFill="1" applyBorder="1" applyAlignment="1" applyProtection="1">
      <alignment horizontal="center" vertical="top" wrapText="1"/>
      <protection locked="0"/>
    </xf>
    <xf numFmtId="0" fontId="84" fillId="0" borderId="76" xfId="0" quotePrefix="1" applyFont="1" applyBorder="1" applyAlignment="1" applyProtection="1">
      <alignment horizontal="left" vertical="top" wrapText="1"/>
    </xf>
    <xf numFmtId="0" fontId="84" fillId="0" borderId="78" xfId="0" quotePrefix="1" applyFont="1" applyBorder="1" applyAlignment="1" applyProtection="1">
      <alignment horizontal="left" vertical="top" wrapText="1"/>
    </xf>
    <xf numFmtId="0" fontId="84" fillId="0" borderId="77" xfId="0" quotePrefix="1" applyFont="1" applyBorder="1" applyAlignment="1" applyProtection="1">
      <alignment horizontal="left" vertical="top" wrapText="1"/>
    </xf>
    <xf numFmtId="0" fontId="14" fillId="6" borderId="76" xfId="0" applyFont="1" applyFill="1" applyBorder="1" applyAlignment="1" applyProtection="1">
      <alignment horizontal="center" vertical="top" wrapText="1"/>
      <protection locked="0"/>
    </xf>
    <xf numFmtId="0" fontId="14" fillId="6" borderId="77" xfId="0" applyFont="1" applyFill="1" applyBorder="1" applyAlignment="1" applyProtection="1">
      <alignment horizontal="center" vertical="top" wrapText="1"/>
      <protection locked="0"/>
    </xf>
    <xf numFmtId="0" fontId="14" fillId="0" borderId="72" xfId="0" applyFont="1" applyFill="1" applyBorder="1" applyAlignment="1" applyProtection="1">
      <alignment horizontal="left" vertical="top" wrapText="1"/>
    </xf>
    <xf numFmtId="0" fontId="17" fillId="14" borderId="72" xfId="0" applyFont="1" applyFill="1" applyBorder="1" applyAlignment="1" applyProtection="1">
      <alignment horizontal="left" vertical="top" wrapText="1"/>
    </xf>
    <xf numFmtId="0" fontId="17" fillId="14" borderId="73" xfId="0" applyFont="1" applyFill="1" applyBorder="1" applyAlignment="1" applyProtection="1">
      <alignment horizontal="left" vertical="top" wrapText="1"/>
    </xf>
    <xf numFmtId="0" fontId="14" fillId="0" borderId="72" xfId="0" quotePrefix="1" applyFont="1" applyFill="1" applyBorder="1" applyAlignment="1" applyProtection="1">
      <alignment horizontal="left" vertical="top" wrapText="1"/>
    </xf>
    <xf numFmtId="0" fontId="14" fillId="0" borderId="0" xfId="0" quotePrefix="1" applyFont="1" applyBorder="1" applyAlignment="1" applyProtection="1">
      <alignment horizontal="left" vertical="top" wrapText="1"/>
    </xf>
    <xf numFmtId="0" fontId="14" fillId="0" borderId="70" xfId="0" quotePrefix="1" applyFont="1" applyFill="1" applyBorder="1" applyAlignment="1" applyProtection="1">
      <alignment horizontal="left" vertical="top" wrapText="1"/>
    </xf>
    <xf numFmtId="0" fontId="14" fillId="5" borderId="71" xfId="0" applyFont="1" applyFill="1" applyBorder="1" applyAlignment="1" applyProtection="1">
      <alignment horizontal="left" vertical="top" wrapText="1" readingOrder="1"/>
      <protection locked="0"/>
    </xf>
    <xf numFmtId="0" fontId="14" fillId="5" borderId="72" xfId="0" applyFont="1" applyFill="1" applyBorder="1" applyAlignment="1" applyProtection="1">
      <alignment horizontal="left" vertical="top" wrapText="1" readingOrder="1"/>
      <protection locked="0"/>
    </xf>
    <xf numFmtId="0" fontId="14" fillId="5" borderId="73" xfId="0" applyFont="1" applyFill="1" applyBorder="1" applyAlignment="1" applyProtection="1">
      <alignment horizontal="left" vertical="top" wrapText="1" readingOrder="1"/>
      <protection locked="0"/>
    </xf>
    <xf numFmtId="0" fontId="17" fillId="7" borderId="0" xfId="0" applyFont="1" applyFill="1" applyAlignment="1" applyProtection="1">
      <alignment horizontal="left" vertical="top" wrapText="1" readingOrder="1"/>
    </xf>
    <xf numFmtId="0" fontId="17" fillId="7" borderId="0" xfId="0" quotePrefix="1" applyFont="1" applyFill="1" applyAlignment="1" applyProtection="1">
      <alignment horizontal="left" vertical="top" wrapText="1" readingOrder="1"/>
    </xf>
    <xf numFmtId="0" fontId="24" fillId="7" borderId="0" xfId="0" applyFont="1" applyFill="1" applyAlignment="1" applyProtection="1">
      <alignment horizontal="left" vertical="center" wrapText="1" readingOrder="1"/>
    </xf>
    <xf numFmtId="0" fontId="17" fillId="7" borderId="0" xfId="0" applyFont="1" applyFill="1" applyAlignment="1" applyProtection="1">
      <alignment horizontal="left" vertical="top" wrapText="1"/>
    </xf>
    <xf numFmtId="0" fontId="0" fillId="0" borderId="70" xfId="0" applyFill="1" applyBorder="1" applyAlignment="1" applyProtection="1">
      <alignment horizontal="left" vertical="center"/>
    </xf>
    <xf numFmtId="0" fontId="14" fillId="0" borderId="70" xfId="0" applyFont="1" applyFill="1" applyBorder="1" applyAlignment="1" applyProtection="1">
      <alignment horizontal="left" vertical="center"/>
    </xf>
    <xf numFmtId="15" fontId="14" fillId="3" borderId="46" xfId="0" applyNumberFormat="1" applyFont="1" applyFill="1" applyBorder="1" applyAlignment="1" applyProtection="1">
      <alignment horizontal="left" vertical="top" wrapText="1" readingOrder="1"/>
      <protection locked="0"/>
    </xf>
    <xf numFmtId="0" fontId="14" fillId="3" borderId="46" xfId="0" applyFont="1" applyFill="1" applyBorder="1" applyAlignment="1" applyProtection="1">
      <alignment horizontal="left" vertical="top" wrapText="1" readingOrder="1"/>
      <protection locked="0"/>
    </xf>
    <xf numFmtId="0" fontId="51" fillId="0" borderId="0" xfId="0" applyFont="1" applyAlignment="1" applyProtection="1">
      <alignment horizontal="left" vertical="center" wrapText="1" readingOrder="1"/>
    </xf>
    <xf numFmtId="0" fontId="50" fillId="15" borderId="0" xfId="0" applyFont="1" applyFill="1" applyAlignment="1" applyProtection="1">
      <alignment horizontal="left" vertical="center" wrapText="1" readingOrder="1"/>
    </xf>
    <xf numFmtId="0" fontId="43" fillId="0" borderId="0" xfId="0" applyFont="1" applyAlignment="1" applyProtection="1">
      <alignment horizontal="left" vertical="center" wrapText="1" readingOrder="1"/>
    </xf>
    <xf numFmtId="0" fontId="0" fillId="0" borderId="0" xfId="0" applyAlignment="1" applyProtection="1">
      <alignment horizontal="left" vertical="top" wrapText="1" readingOrder="1"/>
    </xf>
    <xf numFmtId="0" fontId="19" fillId="0" borderId="0" xfId="0" applyFont="1" applyAlignment="1" applyProtection="1">
      <alignment horizontal="center" vertical="center" wrapText="1" readingOrder="1"/>
    </xf>
    <xf numFmtId="17" fontId="49" fillId="0" borderId="41" xfId="0" applyNumberFormat="1" applyFont="1" applyFill="1" applyBorder="1" applyAlignment="1" applyProtection="1">
      <alignment horizontal="left" vertical="top" wrapText="1" readingOrder="1"/>
    </xf>
    <xf numFmtId="17" fontId="49" fillId="0" borderId="33" xfId="0" applyNumberFormat="1" applyFont="1" applyFill="1" applyBorder="1" applyAlignment="1" applyProtection="1">
      <alignment horizontal="left" vertical="top" wrapText="1" readingOrder="1"/>
    </xf>
    <xf numFmtId="17" fontId="49" fillId="0" borderId="24" xfId="0" applyNumberFormat="1" applyFont="1" applyFill="1" applyBorder="1" applyAlignment="1" applyProtection="1">
      <alignment horizontal="left" vertical="top" wrapText="1" readingOrder="1"/>
    </xf>
    <xf numFmtId="17" fontId="49" fillId="0" borderId="41" xfId="0" applyNumberFormat="1" applyFont="1" applyFill="1" applyBorder="1" applyAlignment="1" applyProtection="1">
      <alignment horizontal="left" vertical="center" wrapText="1" readingOrder="1"/>
    </xf>
    <xf numFmtId="17" fontId="49" fillId="0" borderId="33" xfId="0" applyNumberFormat="1" applyFont="1" applyFill="1" applyBorder="1" applyAlignment="1" applyProtection="1">
      <alignment horizontal="left" vertical="center" wrapText="1" readingOrder="1"/>
    </xf>
    <xf numFmtId="17" fontId="49" fillId="0" borderId="24" xfId="0" applyNumberFormat="1" applyFont="1" applyFill="1" applyBorder="1" applyAlignment="1" applyProtection="1">
      <alignment horizontal="left" vertical="center" wrapText="1" readingOrder="1"/>
    </xf>
    <xf numFmtId="0" fontId="53" fillId="0" borderId="0" xfId="0" applyFont="1" applyAlignment="1" applyProtection="1">
      <alignment horizontal="left" vertical="center" wrapText="1" readingOrder="1"/>
    </xf>
    <xf numFmtId="0" fontId="14" fillId="0" borderId="0" xfId="0" quotePrefix="1" applyFont="1" applyAlignment="1" applyProtection="1">
      <alignment horizontal="left" vertical="top" wrapText="1"/>
    </xf>
    <xf numFmtId="0" fontId="14" fillId="0" borderId="0" xfId="0" quotePrefix="1" applyFont="1" applyFill="1" applyAlignment="1" applyProtection="1">
      <alignment horizontal="left" vertical="top" wrapText="1"/>
    </xf>
    <xf numFmtId="0" fontId="14" fillId="0" borderId="0" xfId="0" quotePrefix="1" applyFont="1" applyAlignment="1" applyProtection="1">
      <alignment horizontal="center" vertical="top" wrapText="1"/>
    </xf>
    <xf numFmtId="0" fontId="47" fillId="15" borderId="0" xfId="0" applyFont="1" applyFill="1" applyAlignment="1" applyProtection="1">
      <alignment horizontal="left" vertical="center"/>
    </xf>
    <xf numFmtId="0" fontId="14" fillId="0" borderId="0" xfId="0" applyFont="1" applyAlignment="1" applyProtection="1">
      <alignment horizontal="left" vertical="top"/>
    </xf>
    <xf numFmtId="0" fontId="95" fillId="0" borderId="0" xfId="2" applyFont="1" applyAlignment="1" applyProtection="1">
      <alignment vertical="center"/>
    </xf>
    <xf numFmtId="0" fontId="15" fillId="0" borderId="0" xfId="2" applyFill="1" applyAlignment="1" applyProtection="1">
      <alignment vertical="center"/>
    </xf>
    <xf numFmtId="0" fontId="96" fillId="7" borderId="29" xfId="2" applyFont="1" applyFill="1" applyBorder="1" applyAlignment="1" applyProtection="1">
      <alignment horizontal="center" vertical="center" wrapText="1" readingOrder="1"/>
    </xf>
    <xf numFmtId="1" fontId="97" fillId="7" borderId="29" xfId="2" applyNumberFormat="1" applyFont="1" applyFill="1" applyBorder="1" applyAlignment="1" applyProtection="1">
      <alignment horizontal="center" vertical="center" wrapText="1" readingOrder="1"/>
    </xf>
    <xf numFmtId="0" fontId="97" fillId="7" borderId="29" xfId="2" applyFont="1" applyFill="1" applyBorder="1" applyAlignment="1" applyProtection="1">
      <alignment horizontal="center" vertical="center" wrapText="1" readingOrder="1"/>
    </xf>
    <xf numFmtId="0" fontId="97" fillId="7" borderId="28" xfId="2" applyFont="1" applyFill="1" applyBorder="1" applyAlignment="1" applyProtection="1">
      <alignment horizontal="center" vertical="center" wrapText="1" readingOrder="1"/>
    </xf>
    <xf numFmtId="0" fontId="96" fillId="7" borderId="39" xfId="2" applyFont="1" applyFill="1" applyBorder="1" applyAlignment="1" applyProtection="1">
      <alignment horizontal="center" vertical="center" wrapText="1" readingOrder="1"/>
    </xf>
    <xf numFmtId="0" fontId="96" fillId="7" borderId="36" xfId="2" applyFont="1" applyFill="1" applyBorder="1" applyAlignment="1" applyProtection="1">
      <alignment horizontal="center" vertical="center" wrapText="1" readingOrder="1"/>
    </xf>
    <xf numFmtId="0" fontId="96" fillId="7" borderId="40" xfId="2" applyFont="1" applyFill="1" applyBorder="1" applyAlignment="1" applyProtection="1">
      <alignment horizontal="center" vertical="center" wrapText="1" readingOrder="1"/>
    </xf>
  </cellXfs>
  <cellStyles count="20">
    <cellStyle name="Euro" xfId="1" xr:uid="{00000000-0005-0000-0000-000000000000}"/>
    <cellStyle name="Lien hypertexte" xfId="2" builtinId="8"/>
    <cellStyle name="Normal" xfId="0" builtinId="0"/>
    <cellStyle name="Normal 3" xfId="19" xr:uid="{03AA28AC-7A5B-4B11-81BE-120F94A3BBBB}"/>
    <cellStyle name="Prozent 2" xfId="9" xr:uid="{00000000-0005-0000-0000-000004000000}"/>
    <cellStyle name="Prozent 3" xfId="10" xr:uid="{00000000-0005-0000-0000-000005000000}"/>
    <cellStyle name="Prozent 4" xfId="11" xr:uid="{00000000-0005-0000-0000-000006000000}"/>
    <cellStyle name="Prozent 5" xfId="12" xr:uid="{00000000-0005-0000-0000-000007000000}"/>
    <cellStyle name="Standard 2" xfId="6" xr:uid="{00000000-0005-0000-0000-000008000000}"/>
    <cellStyle name="Standard 3" xfId="7" xr:uid="{00000000-0005-0000-0000-000009000000}"/>
    <cellStyle name="Standard 3 2" xfId="13" xr:uid="{00000000-0005-0000-0000-00000A000000}"/>
    <cellStyle name="Standard 4" xfId="14" xr:uid="{00000000-0005-0000-0000-00000B000000}"/>
    <cellStyle name="Standard 5" xfId="15" xr:uid="{00000000-0005-0000-0000-00000C000000}"/>
    <cellStyle name="Standard 6" xfId="8" xr:uid="{00000000-0005-0000-0000-00000D000000}"/>
    <cellStyle name="Standard 7" xfId="16" xr:uid="{00000000-0005-0000-0000-00000E000000}"/>
    <cellStyle name="Standard 8" xfId="17" xr:uid="{00000000-0005-0000-0000-00000F000000}"/>
    <cellStyle name="Standard 9" xfId="18" xr:uid="{00000000-0005-0000-0000-000010000000}"/>
    <cellStyle name="Standard_5.1" xfId="3" xr:uid="{00000000-0005-0000-0000-000011000000}"/>
    <cellStyle name="Standard_6.1" xfId="4" xr:uid="{00000000-0005-0000-0000-000012000000}"/>
    <cellStyle name="Standard_Leintuch_20100907" xfId="5" xr:uid="{00000000-0005-0000-0000-000014000000}"/>
  </cellStyles>
  <dxfs count="115">
    <dxf>
      <font>
        <b/>
        <i val="0"/>
        <color rgb="FF00B050"/>
      </font>
    </dxf>
    <dxf>
      <font>
        <color theme="0" tint="-0.34998626667073579"/>
      </font>
    </dxf>
    <dxf>
      <font>
        <strike/>
        <color theme="0" tint="-0.34998626667073579"/>
      </font>
    </dxf>
    <dxf>
      <font>
        <color theme="1"/>
      </font>
    </dxf>
    <dxf>
      <font>
        <strike/>
        <color theme="0" tint="-0.34998626667073579"/>
      </font>
    </dxf>
    <dxf>
      <font>
        <strike/>
        <color theme="0" tint="-0.34998626667073579"/>
      </font>
    </dxf>
    <dxf>
      <font>
        <color theme="1"/>
      </font>
    </dxf>
    <dxf>
      <font>
        <strike/>
        <color theme="0" tint="-0.34998626667073579"/>
      </font>
    </dxf>
    <dxf>
      <font>
        <color theme="1"/>
      </font>
    </dxf>
    <dxf>
      <font>
        <strike/>
        <color theme="0" tint="-0.34998626667073579"/>
      </font>
    </dxf>
    <dxf>
      <font>
        <color theme="1"/>
      </font>
    </dxf>
    <dxf>
      <font>
        <strike/>
        <color theme="0" tint="-0.34998626667073579"/>
      </font>
    </dxf>
    <dxf>
      <font>
        <color theme="1"/>
      </font>
    </dxf>
    <dxf>
      <font>
        <strike/>
        <color theme="0" tint="-0.34998626667073579"/>
      </font>
    </dxf>
    <dxf>
      <font>
        <color theme="1"/>
      </font>
    </dxf>
    <dxf>
      <font>
        <strike/>
        <color theme="0" tint="-0.34998626667073579"/>
      </font>
    </dxf>
    <dxf>
      <font>
        <color theme="1"/>
      </font>
    </dxf>
    <dxf>
      <font>
        <strike/>
        <color theme="0" tint="-0.34998626667073579"/>
      </font>
    </dxf>
    <dxf>
      <font>
        <color theme="1"/>
      </font>
    </dxf>
    <dxf>
      <font>
        <strike/>
        <color theme="0" tint="-0.34998626667073579"/>
      </font>
    </dxf>
    <dxf>
      <font>
        <color theme="1"/>
      </font>
    </dxf>
    <dxf>
      <fill>
        <patternFill>
          <bgColor theme="0" tint="-4.9989318521683403E-2"/>
        </patternFill>
      </fill>
    </dxf>
    <dxf>
      <fill>
        <patternFill>
          <bgColor rgb="FFFFFF99"/>
        </patternFill>
      </fill>
    </dxf>
    <dxf>
      <fill>
        <patternFill>
          <bgColor theme="9" tint="0.79998168889431442"/>
        </patternFill>
      </fill>
    </dxf>
    <dxf>
      <fill>
        <patternFill>
          <bgColor rgb="FFFF9999"/>
        </patternFill>
      </fill>
    </dxf>
    <dxf>
      <fill>
        <patternFill>
          <bgColor rgb="FFBFBFBF"/>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ont>
        <color theme="1"/>
      </font>
    </dxf>
    <dxf>
      <font>
        <color theme="1"/>
      </font>
    </dxf>
    <dxf>
      <font>
        <color theme="1"/>
      </font>
    </dxf>
    <dxf>
      <font>
        <color theme="1"/>
      </font>
    </dxf>
    <dxf>
      <fill>
        <patternFill>
          <bgColor rgb="FFBFBFBF"/>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ont>
        <color theme="1"/>
      </font>
    </dxf>
    <dxf>
      <font>
        <color theme="1"/>
      </font>
    </dxf>
    <dxf>
      <fill>
        <patternFill>
          <bgColor rgb="FFBFBFBF"/>
        </patternFill>
      </fill>
    </dxf>
    <dxf>
      <fill>
        <patternFill>
          <bgColor rgb="FFFFFF99"/>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ont>
        <color theme="1"/>
      </font>
    </dxf>
    <dxf>
      <font>
        <color auto="1"/>
      </font>
    </dxf>
    <dxf>
      <font>
        <color auto="1"/>
      </font>
    </dxf>
    <dxf>
      <font>
        <color theme="1"/>
      </font>
    </dxf>
    <dxf>
      <font>
        <color theme="1"/>
      </font>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ont>
        <color theme="1"/>
      </font>
    </dxf>
    <dxf>
      <font>
        <color theme="1"/>
      </font>
    </dxf>
    <dxf>
      <font>
        <color auto="1"/>
      </font>
    </dxf>
    <dxf>
      <font>
        <color auto="1"/>
      </font>
    </dxf>
    <dxf>
      <fill>
        <patternFill>
          <bgColor rgb="FFBFBFBF"/>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14996795556505021"/>
        </patternFill>
      </fill>
    </dxf>
    <dxf>
      <fill>
        <patternFill>
          <bgColor rgb="FFFFFF99"/>
        </patternFill>
      </fill>
    </dxf>
    <dxf>
      <font>
        <color rgb="FFFF0000"/>
      </font>
      <fill>
        <patternFill>
          <bgColor theme="0" tint="-4.9989318521683403E-2"/>
        </patternFill>
      </fill>
    </dxf>
    <dxf>
      <font>
        <color rgb="FFFF0000"/>
      </font>
      <fill>
        <patternFill>
          <bgColor theme="0" tint="-4.9989318521683403E-2"/>
        </patternFill>
      </fill>
    </dxf>
    <dxf>
      <fill>
        <patternFill>
          <bgColor rgb="FFFF9966"/>
        </patternFill>
      </fill>
    </dxf>
    <dxf>
      <fill>
        <patternFill>
          <bgColor rgb="FFCCFF99"/>
        </patternFill>
      </fill>
    </dxf>
    <dxf>
      <fill>
        <patternFill>
          <bgColor rgb="FF66FF66"/>
        </patternFill>
      </fill>
    </dxf>
    <dxf>
      <fill>
        <patternFill>
          <bgColor rgb="FFFF9966"/>
        </patternFill>
      </fill>
    </dxf>
    <dxf>
      <fill>
        <patternFill>
          <bgColor rgb="FFCCFF99"/>
        </patternFill>
      </fill>
    </dxf>
    <dxf>
      <fill>
        <patternFill>
          <bgColor rgb="FF66FF66"/>
        </patternFill>
      </fill>
    </dxf>
    <dxf>
      <fill>
        <patternFill>
          <bgColor rgb="FFFF9966"/>
        </patternFill>
      </fill>
    </dxf>
    <dxf>
      <fill>
        <patternFill>
          <bgColor rgb="FFCCFF99"/>
        </patternFill>
      </fill>
    </dxf>
    <dxf>
      <fill>
        <patternFill>
          <bgColor rgb="FF66FF66"/>
        </patternFill>
      </fill>
    </dxf>
    <dxf>
      <fill>
        <patternFill>
          <bgColor rgb="FFCCFF99"/>
        </patternFill>
      </fill>
    </dxf>
    <dxf>
      <fill>
        <patternFill>
          <bgColor rgb="FF66FF66"/>
        </patternFill>
      </fill>
    </dxf>
    <dxf>
      <fill>
        <patternFill>
          <bgColor rgb="FFFF9966"/>
        </patternFill>
      </fill>
    </dxf>
    <dxf>
      <fill>
        <patternFill>
          <bgColor rgb="FFFF9966"/>
        </patternFill>
      </fill>
    </dxf>
    <dxf>
      <fill>
        <patternFill>
          <bgColor rgb="FFCCFF99"/>
        </patternFill>
      </fill>
    </dxf>
    <dxf>
      <fill>
        <patternFill>
          <bgColor rgb="FF66FF66"/>
        </patternFill>
      </fill>
    </dxf>
    <dxf>
      <fill>
        <patternFill>
          <bgColor rgb="FFFF9966"/>
        </patternFill>
      </fill>
    </dxf>
    <dxf>
      <fill>
        <patternFill>
          <bgColor rgb="FFCCFF99"/>
        </patternFill>
      </fill>
    </dxf>
    <dxf>
      <fill>
        <patternFill>
          <bgColor rgb="FF66FF66"/>
        </patternFill>
      </fill>
    </dxf>
    <dxf>
      <fill>
        <patternFill>
          <bgColor rgb="FF66FF66"/>
        </patternFill>
      </fill>
    </dxf>
    <dxf>
      <fill>
        <patternFill patternType="solid">
          <bgColor rgb="FFCCFF99"/>
        </patternFill>
      </fill>
    </dxf>
    <dxf>
      <fill>
        <patternFill>
          <bgColor rgb="FFFF9966"/>
        </patternFill>
      </fill>
    </dxf>
    <dxf>
      <fill>
        <patternFill>
          <bgColor rgb="FF66FF66"/>
        </patternFill>
      </fill>
    </dxf>
    <dxf>
      <fill>
        <patternFill patternType="solid">
          <bgColor rgb="FFCCFF99"/>
        </patternFill>
      </fill>
    </dxf>
    <dxf>
      <fill>
        <patternFill>
          <bgColor rgb="FFFF9966"/>
        </patternFill>
      </fill>
    </dxf>
    <dxf>
      <fill>
        <patternFill>
          <bgColor rgb="FF66FF66"/>
        </patternFill>
      </fill>
    </dxf>
    <dxf>
      <fill>
        <patternFill>
          <bgColor rgb="FFFF9966"/>
        </patternFill>
      </fill>
    </dxf>
    <dxf>
      <fill>
        <patternFill>
          <bgColor rgb="FFFF9966"/>
        </patternFill>
      </fill>
    </dxf>
    <dxf>
      <fill>
        <patternFill>
          <bgColor rgb="FFCCFF99"/>
        </patternFill>
      </fill>
    </dxf>
    <dxf>
      <fill>
        <patternFill>
          <bgColor rgb="FF66FF66"/>
        </patternFill>
      </fill>
    </dxf>
    <dxf>
      <font>
        <condense val="0"/>
        <extend val="0"/>
        <color indexed="17"/>
      </font>
      <fill>
        <patternFill>
          <bgColor indexed="42"/>
        </patternFill>
      </fill>
    </dxf>
    <dxf>
      <font>
        <color auto="1"/>
      </font>
      <fill>
        <patternFill>
          <bgColor indexed="27"/>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9999"/>
      <rgbColor rgb="0066FF99"/>
      <rgbColor rgb="000000FF"/>
      <rgbColor rgb="00FFFF00"/>
      <rgbColor rgb="00FF00FF"/>
      <rgbColor rgb="0000FFFF"/>
      <rgbColor rgb="00800000"/>
      <rgbColor rgb="00008000"/>
      <rgbColor rgb="00000080"/>
      <rgbColor rgb="00808000"/>
      <rgbColor rgb="00800080"/>
      <rgbColor rgb="00008080"/>
      <rgbColor rgb="00DDDDDD"/>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FFFF99"/>
      <color rgb="FF66FF66"/>
      <color rgb="FFCCFF99"/>
      <color rgb="FF99FF99"/>
      <color rgb="FFFF9933"/>
      <color rgb="FFFFCC66"/>
      <color rgb="FFFFCC99"/>
      <color rgb="FFFFFF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34</xdr:row>
      <xdr:rowOff>190500</xdr:rowOff>
    </xdr:from>
    <xdr:to>
      <xdr:col>0</xdr:col>
      <xdr:colOff>487680</xdr:colOff>
      <xdr:row>38</xdr:row>
      <xdr:rowOff>22221</xdr:rowOff>
    </xdr:to>
    <xdr:pic>
      <xdr:nvPicPr>
        <xdr:cNvPr id="4" name="Grafik 2">
          <a:extLst>
            <a:ext uri="{FF2B5EF4-FFF2-40B4-BE49-F238E27FC236}">
              <a16:creationId xmlns:a16="http://schemas.microsoft.com/office/drawing/2014/main" id="{C0145FF4-CB73-47E5-A491-6E02B89E9B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0" y="10782300"/>
          <a:ext cx="453390" cy="553081"/>
        </a:xfrm>
        <a:prstGeom prst="rect">
          <a:avLst/>
        </a:prstGeom>
      </xdr:spPr>
    </xdr:pic>
    <xdr:clientData/>
  </xdr:twoCellAnchor>
  <xdr:twoCellAnchor editAs="oneCell">
    <xdr:from>
      <xdr:col>0</xdr:col>
      <xdr:colOff>25400</xdr:colOff>
      <xdr:row>34</xdr:row>
      <xdr:rowOff>190500</xdr:rowOff>
    </xdr:from>
    <xdr:to>
      <xdr:col>0</xdr:col>
      <xdr:colOff>487680</xdr:colOff>
      <xdr:row>38</xdr:row>
      <xdr:rowOff>22220</xdr:rowOff>
    </xdr:to>
    <xdr:pic>
      <xdr:nvPicPr>
        <xdr:cNvPr id="3" name="Grafik 2">
          <a:extLst>
            <a:ext uri="{FF2B5EF4-FFF2-40B4-BE49-F238E27FC236}">
              <a16:creationId xmlns:a16="http://schemas.microsoft.com/office/drawing/2014/main" id="{F1865BCC-2527-4780-88E3-4A5E0BB487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0" y="10829925"/>
          <a:ext cx="453390" cy="581655"/>
        </a:xfrm>
        <a:prstGeom prst="rect">
          <a:avLst/>
        </a:prstGeom>
      </xdr:spPr>
    </xdr:pic>
    <xdr:clientData/>
  </xdr:twoCellAnchor>
  <xdr:twoCellAnchor editAs="oneCell">
    <xdr:from>
      <xdr:col>0</xdr:col>
      <xdr:colOff>306917</xdr:colOff>
      <xdr:row>1</xdr:row>
      <xdr:rowOff>31750</xdr:rowOff>
    </xdr:from>
    <xdr:to>
      <xdr:col>1</xdr:col>
      <xdr:colOff>464544</xdr:colOff>
      <xdr:row>4</xdr:row>
      <xdr:rowOff>324313</xdr:rowOff>
    </xdr:to>
    <xdr:pic>
      <xdr:nvPicPr>
        <xdr:cNvPr id="5" name="Image 4">
          <a:extLst>
            <a:ext uri="{FF2B5EF4-FFF2-40B4-BE49-F238E27FC236}">
              <a16:creationId xmlns:a16="http://schemas.microsoft.com/office/drawing/2014/main" id="{EDB30DC3-5318-44B0-91A0-AFC1611EDED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06917" y="193675"/>
          <a:ext cx="1463187" cy="8335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1809750</xdr:colOff>
      <xdr:row>5</xdr:row>
      <xdr:rowOff>0</xdr:rowOff>
    </xdr:from>
    <xdr:to>
      <xdr:col>0</xdr:col>
      <xdr:colOff>1809750</xdr:colOff>
      <xdr:row>5</xdr:row>
      <xdr:rowOff>0</xdr:rowOff>
    </xdr:to>
    <xdr:cxnSp macro="">
      <xdr:nvCxnSpPr>
        <xdr:cNvPr id="123346" name="AutoShape 167">
          <a:extLst>
            <a:ext uri="{FF2B5EF4-FFF2-40B4-BE49-F238E27FC236}">
              <a16:creationId xmlns:a16="http://schemas.microsoft.com/office/drawing/2014/main" id="{00000000-0008-0000-0E00-0000D2E10100}"/>
            </a:ext>
          </a:extLst>
        </xdr:cNvPr>
        <xdr:cNvCxnSpPr>
          <a:cxnSpLocks noChangeShapeType="1"/>
        </xdr:cNvCxnSpPr>
      </xdr:nvCxnSpPr>
      <xdr:spPr bwMode="auto">
        <a:xfrm>
          <a:off x="2428875" y="175260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866775</xdr:colOff>
      <xdr:row>5</xdr:row>
      <xdr:rowOff>0</xdr:rowOff>
    </xdr:from>
    <xdr:to>
      <xdr:col>0</xdr:col>
      <xdr:colOff>866775</xdr:colOff>
      <xdr:row>5</xdr:row>
      <xdr:rowOff>0</xdr:rowOff>
    </xdr:to>
    <xdr:cxnSp macro="">
      <xdr:nvCxnSpPr>
        <xdr:cNvPr id="123347" name="AutoShape 168">
          <a:extLst>
            <a:ext uri="{FF2B5EF4-FFF2-40B4-BE49-F238E27FC236}">
              <a16:creationId xmlns:a16="http://schemas.microsoft.com/office/drawing/2014/main" id="{00000000-0008-0000-0E00-0000D3E10100}"/>
            </a:ext>
          </a:extLst>
        </xdr:cNvPr>
        <xdr:cNvCxnSpPr>
          <a:cxnSpLocks noChangeShapeType="1"/>
        </xdr:cNvCxnSpPr>
      </xdr:nvCxnSpPr>
      <xdr:spPr bwMode="auto">
        <a:xfrm>
          <a:off x="1485900" y="175260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1809750</xdr:colOff>
      <xdr:row>5</xdr:row>
      <xdr:rowOff>0</xdr:rowOff>
    </xdr:from>
    <xdr:to>
      <xdr:col>0</xdr:col>
      <xdr:colOff>1809750</xdr:colOff>
      <xdr:row>5</xdr:row>
      <xdr:rowOff>0</xdr:rowOff>
    </xdr:to>
    <xdr:cxnSp macro="">
      <xdr:nvCxnSpPr>
        <xdr:cNvPr id="123348" name="AutoShape 690">
          <a:extLst>
            <a:ext uri="{FF2B5EF4-FFF2-40B4-BE49-F238E27FC236}">
              <a16:creationId xmlns:a16="http://schemas.microsoft.com/office/drawing/2014/main" id="{00000000-0008-0000-0E00-0000D4E10100}"/>
            </a:ext>
          </a:extLst>
        </xdr:cNvPr>
        <xdr:cNvCxnSpPr>
          <a:cxnSpLocks noChangeShapeType="1"/>
        </xdr:cNvCxnSpPr>
      </xdr:nvCxnSpPr>
      <xdr:spPr bwMode="auto">
        <a:xfrm>
          <a:off x="2428875" y="175260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866775</xdr:colOff>
      <xdr:row>5</xdr:row>
      <xdr:rowOff>0</xdr:rowOff>
    </xdr:from>
    <xdr:to>
      <xdr:col>0</xdr:col>
      <xdr:colOff>866775</xdr:colOff>
      <xdr:row>5</xdr:row>
      <xdr:rowOff>0</xdr:rowOff>
    </xdr:to>
    <xdr:cxnSp macro="">
      <xdr:nvCxnSpPr>
        <xdr:cNvPr id="123349" name="AutoShape 691">
          <a:extLst>
            <a:ext uri="{FF2B5EF4-FFF2-40B4-BE49-F238E27FC236}">
              <a16:creationId xmlns:a16="http://schemas.microsoft.com/office/drawing/2014/main" id="{00000000-0008-0000-0E00-0000D5E10100}"/>
            </a:ext>
          </a:extLst>
        </xdr:cNvPr>
        <xdr:cNvCxnSpPr>
          <a:cxnSpLocks noChangeShapeType="1"/>
        </xdr:cNvCxnSpPr>
      </xdr:nvCxnSpPr>
      <xdr:spPr bwMode="auto">
        <a:xfrm>
          <a:off x="1485900" y="175260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1809750</xdr:colOff>
      <xdr:row>5</xdr:row>
      <xdr:rowOff>0</xdr:rowOff>
    </xdr:from>
    <xdr:to>
      <xdr:col>0</xdr:col>
      <xdr:colOff>1809750</xdr:colOff>
      <xdr:row>5</xdr:row>
      <xdr:rowOff>0</xdr:rowOff>
    </xdr:to>
    <xdr:cxnSp macro="">
      <xdr:nvCxnSpPr>
        <xdr:cNvPr id="123351" name="AutoShape 167">
          <a:extLst>
            <a:ext uri="{FF2B5EF4-FFF2-40B4-BE49-F238E27FC236}">
              <a16:creationId xmlns:a16="http://schemas.microsoft.com/office/drawing/2014/main" id="{00000000-0008-0000-0E00-0000D7E10100}"/>
            </a:ext>
          </a:extLst>
        </xdr:cNvPr>
        <xdr:cNvCxnSpPr>
          <a:cxnSpLocks noChangeShapeType="1"/>
        </xdr:cNvCxnSpPr>
      </xdr:nvCxnSpPr>
      <xdr:spPr bwMode="auto">
        <a:xfrm>
          <a:off x="2428875" y="175260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866775</xdr:colOff>
      <xdr:row>5</xdr:row>
      <xdr:rowOff>0</xdr:rowOff>
    </xdr:from>
    <xdr:to>
      <xdr:col>0</xdr:col>
      <xdr:colOff>866775</xdr:colOff>
      <xdr:row>5</xdr:row>
      <xdr:rowOff>0</xdr:rowOff>
    </xdr:to>
    <xdr:cxnSp macro="">
      <xdr:nvCxnSpPr>
        <xdr:cNvPr id="123352" name="AutoShape 168">
          <a:extLst>
            <a:ext uri="{FF2B5EF4-FFF2-40B4-BE49-F238E27FC236}">
              <a16:creationId xmlns:a16="http://schemas.microsoft.com/office/drawing/2014/main" id="{00000000-0008-0000-0E00-0000D8E10100}"/>
            </a:ext>
          </a:extLst>
        </xdr:cNvPr>
        <xdr:cNvCxnSpPr>
          <a:cxnSpLocks noChangeShapeType="1"/>
        </xdr:cNvCxnSpPr>
      </xdr:nvCxnSpPr>
      <xdr:spPr bwMode="auto">
        <a:xfrm>
          <a:off x="1485900" y="175260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1809750</xdr:colOff>
      <xdr:row>5</xdr:row>
      <xdr:rowOff>0</xdr:rowOff>
    </xdr:from>
    <xdr:to>
      <xdr:col>0</xdr:col>
      <xdr:colOff>1809750</xdr:colOff>
      <xdr:row>5</xdr:row>
      <xdr:rowOff>0</xdr:rowOff>
    </xdr:to>
    <xdr:cxnSp macro="">
      <xdr:nvCxnSpPr>
        <xdr:cNvPr id="123353" name="AutoShape 690">
          <a:extLst>
            <a:ext uri="{FF2B5EF4-FFF2-40B4-BE49-F238E27FC236}">
              <a16:creationId xmlns:a16="http://schemas.microsoft.com/office/drawing/2014/main" id="{00000000-0008-0000-0E00-0000D9E10100}"/>
            </a:ext>
          </a:extLst>
        </xdr:cNvPr>
        <xdr:cNvCxnSpPr>
          <a:cxnSpLocks noChangeShapeType="1"/>
        </xdr:cNvCxnSpPr>
      </xdr:nvCxnSpPr>
      <xdr:spPr bwMode="auto">
        <a:xfrm>
          <a:off x="2428875" y="175260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866775</xdr:colOff>
      <xdr:row>5</xdr:row>
      <xdr:rowOff>0</xdr:rowOff>
    </xdr:from>
    <xdr:to>
      <xdr:col>0</xdr:col>
      <xdr:colOff>866775</xdr:colOff>
      <xdr:row>5</xdr:row>
      <xdr:rowOff>0</xdr:rowOff>
    </xdr:to>
    <xdr:cxnSp macro="">
      <xdr:nvCxnSpPr>
        <xdr:cNvPr id="123354" name="AutoShape 691">
          <a:extLst>
            <a:ext uri="{FF2B5EF4-FFF2-40B4-BE49-F238E27FC236}">
              <a16:creationId xmlns:a16="http://schemas.microsoft.com/office/drawing/2014/main" id="{00000000-0008-0000-0E00-0000DAE10100}"/>
            </a:ext>
          </a:extLst>
        </xdr:cNvPr>
        <xdr:cNvCxnSpPr>
          <a:cxnSpLocks noChangeShapeType="1"/>
        </xdr:cNvCxnSpPr>
      </xdr:nvCxnSpPr>
      <xdr:spPr bwMode="auto">
        <a:xfrm>
          <a:off x="1485900" y="175260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Larissa-Design">
  <a:themeElements>
    <a:clrScheme name="Hyperion">
      <a:dk1>
        <a:sysClr val="windowText" lastClr="000000"/>
      </a:dk1>
      <a:lt1>
        <a:sysClr val="window" lastClr="FFFFFF"/>
      </a:lt1>
      <a:dk2>
        <a:srgbClr val="04617B"/>
      </a:dk2>
      <a:lt2>
        <a:srgbClr val="DBF5F9"/>
      </a:lt2>
      <a:accent1>
        <a:srgbClr val="0F6FC6"/>
      </a:accent1>
      <a:accent2>
        <a:srgbClr val="009DD9"/>
      </a:accent2>
      <a:accent3>
        <a:srgbClr val="0BD0D9"/>
      </a:accent3>
      <a:accent4>
        <a:srgbClr val="10CF9B"/>
      </a:accent4>
      <a:accent5>
        <a:srgbClr val="7CCA62"/>
      </a:accent5>
      <a:accent6>
        <a:srgbClr val="A5C249"/>
      </a:accent6>
      <a:hlink>
        <a:srgbClr val="E2D700"/>
      </a:hlink>
      <a:folHlink>
        <a:srgbClr val="85DFD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ervice.SantePublique@ne.ch" TargetMode="External"/><Relationship Id="rId2" Type="http://schemas.openxmlformats.org/officeDocument/2006/relationships/hyperlink" Target="mailto:Service.SantePublique@ne.ch" TargetMode="External"/><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6.xml.rels><?xml version="1.0" encoding="UTF-8" standalone="yes"?>
<Relationships xmlns="http://schemas.openxmlformats.org/package/2006/relationships"><Relationship Id="rId3" Type="http://schemas.openxmlformats.org/officeDocument/2006/relationships/hyperlink" Target="mailto:Service.SantePublique@ne.ch" TargetMode="External"/><Relationship Id="rId2" Type="http://schemas.openxmlformats.org/officeDocument/2006/relationships/hyperlink" Target="mailto:Service.SantePublique@ne.ch" TargetMode="External"/><Relationship Id="rId1" Type="http://schemas.openxmlformats.org/officeDocument/2006/relationships/printerSettings" Target="../printerSettings/printerSettings36.bin"/><Relationship Id="rId4" Type="http://schemas.openxmlformats.org/officeDocument/2006/relationships/printerSettings" Target="../printerSettings/printerSettings3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ne.ch/planification-hospitaliere" TargetMode="Externa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swiss-icu-cert.ch/fr/directives.html" TargetMode="External"/><Relationship Id="rId2" Type="http://schemas.openxmlformats.org/officeDocument/2006/relationships/hyperlink" Target="http://www.ssmi-ssmi.ch/tl_files/daten/4%20Qualitaet/Anerkannte%20IS/KAI_Richtlinien_100902_D_neu_2012.pdf." TargetMode="External"/><Relationship Id="rId1" Type="http://schemas.openxmlformats.org/officeDocument/2006/relationships/printerSettings" Target="../printerSettings/printerSettings15.bin"/><Relationship Id="rId4"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0"/>
    <pageSetUpPr fitToPage="1"/>
  </sheetPr>
  <dimension ref="A2:D38"/>
  <sheetViews>
    <sheetView showGridLines="0" tabSelected="1" zoomScaleNormal="100" zoomScaleSheetLayoutView="100" workbookViewId="0">
      <selection activeCell="H9" sqref="H9"/>
    </sheetView>
  </sheetViews>
  <sheetFormatPr baseColWidth="10" defaultColWidth="11.42578125" defaultRowHeight="12.75"/>
  <cols>
    <col min="1" max="1" width="19.85546875" style="130" customWidth="1"/>
    <col min="2" max="3" width="43.7109375" style="130" customWidth="1"/>
    <col min="4" max="4" width="19.85546875" style="131" customWidth="1"/>
    <col min="5" max="16384" width="11.42578125" style="99"/>
  </cols>
  <sheetData>
    <row r="2" spans="1:4">
      <c r="A2" s="97"/>
      <c r="B2" s="97"/>
      <c r="C2" s="97"/>
      <c r="D2" s="98" t="s">
        <v>209</v>
      </c>
    </row>
    <row r="3" spans="1:4" ht="12.75" customHeight="1">
      <c r="A3" s="97"/>
      <c r="B3" s="97"/>
      <c r="C3" s="97"/>
      <c r="D3" s="98"/>
    </row>
    <row r="4" spans="1:4" s="102" customFormat="1" ht="17.25" customHeight="1">
      <c r="A4" s="100"/>
      <c r="B4" s="100"/>
      <c r="C4" s="100"/>
      <c r="D4" s="101"/>
    </row>
    <row r="5" spans="1:4" ht="105.75" customHeight="1">
      <c r="A5" s="580" t="s">
        <v>991</v>
      </c>
      <c r="B5" s="581"/>
      <c r="C5" s="581"/>
      <c r="D5" s="581"/>
    </row>
    <row r="6" spans="1:4" ht="42.75" customHeight="1">
      <c r="A6" s="582" t="s">
        <v>0</v>
      </c>
      <c r="B6" s="582"/>
      <c r="C6" s="582"/>
      <c r="D6" s="582"/>
    </row>
    <row r="7" spans="1:4" ht="33" customHeight="1">
      <c r="A7" s="573" t="s">
        <v>1</v>
      </c>
      <c r="B7" s="573"/>
      <c r="C7" s="573"/>
      <c r="D7" s="573"/>
    </row>
    <row r="8" spans="1:4" ht="62.25" customHeight="1">
      <c r="A8" s="583" t="s">
        <v>1182</v>
      </c>
      <c r="B8" s="583"/>
      <c r="C8" s="583"/>
      <c r="D8" s="583"/>
    </row>
    <row r="9" spans="1:4" ht="15" customHeight="1">
      <c r="A9" s="584"/>
      <c r="B9" s="584"/>
      <c r="C9" s="584"/>
      <c r="D9" s="584"/>
    </row>
    <row r="10" spans="1:4" ht="30" customHeight="1">
      <c r="A10" s="573" t="s">
        <v>2</v>
      </c>
      <c r="B10" s="573"/>
      <c r="C10" s="573"/>
      <c r="D10" s="573"/>
    </row>
    <row r="11" spans="1:4" ht="45" customHeight="1">
      <c r="A11" s="579" t="s">
        <v>1183</v>
      </c>
      <c r="B11" s="579"/>
      <c r="C11" s="579"/>
      <c r="D11" s="579"/>
    </row>
    <row r="12" spans="1:4" s="107" customFormat="1" ht="18">
      <c r="A12" s="103"/>
      <c r="B12" s="104"/>
      <c r="C12" s="105"/>
      <c r="D12" s="106"/>
    </row>
    <row r="13" spans="1:4" ht="30" customHeight="1">
      <c r="A13" s="573" t="s">
        <v>969</v>
      </c>
      <c r="B13" s="573"/>
      <c r="C13" s="573"/>
      <c r="D13" s="573"/>
    </row>
    <row r="14" spans="1:4" ht="45" customHeight="1">
      <c r="A14" s="574" t="s">
        <v>1184</v>
      </c>
      <c r="B14" s="574"/>
      <c r="C14" s="574"/>
      <c r="D14" s="574"/>
    </row>
    <row r="15" spans="1:4" s="107" customFormat="1" ht="18">
      <c r="A15" s="103"/>
      <c r="B15" s="104"/>
      <c r="C15" s="105"/>
      <c r="D15" s="106"/>
    </row>
    <row r="16" spans="1:4" s="109" customFormat="1" ht="42" customHeight="1">
      <c r="A16" s="108"/>
      <c r="B16" s="575" t="s">
        <v>1163</v>
      </c>
      <c r="C16" s="575"/>
      <c r="D16" s="108"/>
    </row>
    <row r="17" spans="1:4" s="109" customFormat="1" ht="15" customHeight="1">
      <c r="A17" s="110"/>
      <c r="B17" s="111"/>
      <c r="C17" s="111"/>
      <c r="D17" s="111"/>
    </row>
    <row r="18" spans="1:4" s="109" customFormat="1" ht="15">
      <c r="A18" s="110"/>
      <c r="B18" s="112" t="s">
        <v>3</v>
      </c>
      <c r="C18" s="113"/>
      <c r="D18" s="114"/>
    </row>
    <row r="19" spans="1:4" s="109" customFormat="1" ht="15">
      <c r="A19" s="110"/>
      <c r="B19" s="841" t="s">
        <v>210</v>
      </c>
      <c r="C19" s="113"/>
      <c r="D19" s="114"/>
    </row>
    <row r="20" spans="1:4" s="109" customFormat="1" ht="15">
      <c r="A20" s="110"/>
      <c r="B20" s="42"/>
      <c r="C20" s="113"/>
      <c r="D20" s="114"/>
    </row>
    <row r="21" spans="1:4" s="109" customFormat="1" ht="52.5" customHeight="1">
      <c r="A21" s="115"/>
      <c r="B21" s="578" t="s">
        <v>1135</v>
      </c>
      <c r="C21" s="578"/>
      <c r="D21" s="115"/>
    </row>
    <row r="22" spans="1:4" s="109" customFormat="1" ht="15" customHeight="1">
      <c r="A22" s="110"/>
      <c r="B22" s="111"/>
      <c r="C22" s="111"/>
      <c r="D22" s="111"/>
    </row>
    <row r="23" spans="1:4" s="109" customFormat="1" ht="15">
      <c r="A23" s="110"/>
      <c r="B23" s="116" t="s">
        <v>1134</v>
      </c>
      <c r="C23" s="117"/>
      <c r="D23" s="117"/>
    </row>
    <row r="24" spans="1:4" s="109" customFormat="1" ht="15">
      <c r="A24" s="110"/>
      <c r="B24" s="116" t="s">
        <v>212</v>
      </c>
      <c r="C24" s="117"/>
      <c r="D24" s="117"/>
    </row>
    <row r="25" spans="1:4" s="109" customFormat="1" ht="15">
      <c r="A25" s="110"/>
      <c r="B25" s="116" t="s">
        <v>213</v>
      </c>
      <c r="C25" s="118"/>
      <c r="D25" s="117"/>
    </row>
    <row r="26" spans="1:4" s="109" customFormat="1" ht="15">
      <c r="A26" s="110"/>
      <c r="B26" s="116" t="s">
        <v>214</v>
      </c>
      <c r="C26" s="118"/>
      <c r="D26" s="117"/>
    </row>
    <row r="27" spans="1:4" s="109" customFormat="1" ht="15">
      <c r="A27" s="110"/>
      <c r="B27" s="119"/>
      <c r="C27" s="113"/>
      <c r="D27" s="114"/>
    </row>
    <row r="28" spans="1:4" s="109" customFormat="1" ht="15.75">
      <c r="A28" s="120"/>
      <c r="B28" s="577" t="s">
        <v>208</v>
      </c>
      <c r="C28" s="577"/>
      <c r="D28" s="577"/>
    </row>
    <row r="29" spans="1:4" s="109" customFormat="1" ht="15" customHeight="1">
      <c r="A29" s="120"/>
      <c r="B29" s="116" t="s">
        <v>61</v>
      </c>
      <c r="C29" s="116"/>
      <c r="D29" s="116"/>
    </row>
    <row r="30" spans="1:4" s="109" customFormat="1" ht="15" customHeight="1">
      <c r="A30" s="110"/>
      <c r="B30" s="114" t="s">
        <v>215</v>
      </c>
      <c r="C30" s="118"/>
      <c r="D30" s="114"/>
    </row>
    <row r="31" spans="1:4" s="122" customFormat="1" ht="15" customHeight="1">
      <c r="A31" s="121"/>
      <c r="B31" s="841" t="s">
        <v>210</v>
      </c>
      <c r="C31" s="99"/>
      <c r="D31" s="99"/>
    </row>
    <row r="32" spans="1:4" s="109" customFormat="1" ht="15" customHeight="1">
      <c r="A32" s="110"/>
      <c r="B32" s="123"/>
      <c r="C32" s="123"/>
      <c r="D32" s="123"/>
    </row>
    <row r="33" spans="1:4" s="109" customFormat="1" ht="15">
      <c r="A33" s="124"/>
      <c r="B33" s="123"/>
      <c r="C33" s="125"/>
      <c r="D33" s="125"/>
    </row>
    <row r="34" spans="1:4" s="109" customFormat="1" ht="26.25" customHeight="1">
      <c r="A34" s="576" t="s">
        <v>1037</v>
      </c>
      <c r="B34" s="576"/>
      <c r="C34" s="576"/>
      <c r="D34" s="576"/>
    </row>
    <row r="35" spans="1:4" s="109" customFormat="1" ht="15">
      <c r="A35" s="576" t="s">
        <v>216</v>
      </c>
      <c r="B35" s="576"/>
      <c r="C35" s="576"/>
      <c r="D35" s="576"/>
    </row>
    <row r="36" spans="1:4" s="127" customFormat="1" ht="18.75">
      <c r="A36" s="126" t="s">
        <v>4</v>
      </c>
      <c r="C36" s="128"/>
      <c r="D36" s="129"/>
    </row>
    <row r="37" spans="1:4" s="127" customFormat="1">
      <c r="A37" s="128"/>
      <c r="B37" s="128"/>
      <c r="C37" s="128"/>
      <c r="D37" s="129"/>
    </row>
    <row r="38" spans="1:4" s="127" customFormat="1">
      <c r="A38" s="128"/>
      <c r="B38" s="128"/>
      <c r="C38" s="128"/>
      <c r="D38" s="129"/>
    </row>
  </sheetData>
  <sheetProtection algorithmName="SHA-512" hashValue="EkpXN0xiKvRFqxxhcM7OzeC3awNhfP7/EaZkKKgbwNQ0Pc2TzQjN6v5srkXhS2+cHqsCQWVP5PxooSm7YFEjTA==" saltValue="1uLlTSQ3C7X0e7AoR1mUcg==" spinCount="100000" sheet="1" objects="1" scenarios="1" formatRows="0"/>
  <customSheetViews>
    <customSheetView guid="{21F13F3C-C390-477F-A569-DF7158452A6C}" showGridLines="0">
      <selection activeCell="A12" sqref="A12:F12"/>
      <pageMargins left="0.70866141732283472" right="0.70866141732283472" top="0.74803149606299213" bottom="0.74803149606299213" header="0.31496062992125984" footer="0.31496062992125984"/>
      <printOptions horizontalCentered="1"/>
      <pageSetup paperSize="9" scale="82" fitToHeight="0" orientation="portrait" r:id="rId1"/>
      <headerFooter alignWithMargins="0">
        <oddHeader>&amp;L&amp;G</oddHeader>
        <oddFooter>&amp;L&amp;"Arial,Fett"D&amp;8irection de la santé publique et des affaires sociales&amp;"Arial,Standard"&amp;8 Service de la santé publique&amp;R&amp;6Pages &amp;P&amp;6 sur &amp;N</oddFooter>
      </headerFooter>
    </customSheetView>
  </customSheetViews>
  <mergeCells count="14">
    <mergeCell ref="A11:D11"/>
    <mergeCell ref="A5:D5"/>
    <mergeCell ref="A6:D6"/>
    <mergeCell ref="A7:D7"/>
    <mergeCell ref="A8:D8"/>
    <mergeCell ref="A9:D9"/>
    <mergeCell ref="A10:D10"/>
    <mergeCell ref="A13:D13"/>
    <mergeCell ref="A14:D14"/>
    <mergeCell ref="B16:C16"/>
    <mergeCell ref="A35:D35"/>
    <mergeCell ref="A34:D34"/>
    <mergeCell ref="B28:D28"/>
    <mergeCell ref="B21:C21"/>
  </mergeCells>
  <hyperlinks>
    <hyperlink ref="B19" r:id="rId2" xr:uid="{276BD400-C664-407C-8347-8B9CFD83573A}"/>
    <hyperlink ref="B31" r:id="rId3" xr:uid="{60C8C0C7-73B3-4B17-BAB7-A5619D0503FA}"/>
  </hyperlinks>
  <printOptions horizontalCentered="1"/>
  <pageMargins left="0.23622047244094491" right="0.23622047244094491" top="0.74803149606299213" bottom="0.74803149606299213" header="0.31496062992125984" footer="0.31496062992125984"/>
  <pageSetup paperSize="9" scale="79" fitToHeight="0" orientation="portrait" r:id="rId4"/>
  <headerFooter scaleWithDoc="0" alignWithMargins="0"/>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3">
    <tabColor rgb="FFFFCC66"/>
    <pageSetUpPr fitToPage="1"/>
  </sheetPr>
  <dimension ref="A1:S174"/>
  <sheetViews>
    <sheetView showGridLines="0" zoomScaleNormal="100" workbookViewId="0">
      <selection activeCell="G9" sqref="G9"/>
    </sheetView>
  </sheetViews>
  <sheetFormatPr baseColWidth="10" defaultColWidth="11.42578125" defaultRowHeight="12.75"/>
  <cols>
    <col min="1" max="1" width="10.85546875" style="13" customWidth="1"/>
    <col min="2" max="2" width="42.85546875" style="27" customWidth="1"/>
    <col min="3" max="3" width="27.28515625" style="46" customWidth="1"/>
    <col min="4" max="4" width="27.42578125" customWidth="1"/>
    <col min="5" max="5" width="27.28515625" customWidth="1"/>
    <col min="6" max="6" width="23.42578125" customWidth="1"/>
    <col min="9" max="9" width="48.7109375" customWidth="1"/>
    <col min="10" max="10" width="35.42578125" bestFit="1" customWidth="1"/>
  </cols>
  <sheetData>
    <row r="1" spans="1:7">
      <c r="A1" s="16" t="s">
        <v>1015</v>
      </c>
      <c r="B1"/>
      <c r="C1" s="84" t="s">
        <v>7</v>
      </c>
      <c r="F1" s="16"/>
    </row>
    <row r="2" spans="1:7">
      <c r="A2" s="29" t="str">
        <f>'Page de garde'!$A$8</f>
        <v>"saisir le nom de votre institution"</v>
      </c>
      <c r="B2"/>
      <c r="C2" s="28" t="str">
        <f>'Page de garde'!$A$11</f>
        <v>"saisir le nom du site"</v>
      </c>
      <c r="F2" s="7"/>
    </row>
    <row r="3" spans="1:7" ht="33.950000000000003" customHeight="1">
      <c r="A3" s="721" t="s">
        <v>835</v>
      </c>
      <c r="B3" s="721"/>
      <c r="C3" s="721"/>
      <c r="D3" s="721"/>
      <c r="E3" s="721"/>
      <c r="F3" s="721"/>
      <c r="G3" s="26"/>
    </row>
    <row r="4" spans="1:7" s="17" customFormat="1" ht="11.25" customHeight="1">
      <c r="A4" s="13"/>
      <c r="B4" s="27"/>
      <c r="C4" s="46"/>
    </row>
    <row r="5" spans="1:7" s="17" customFormat="1" ht="15.75" customHeight="1">
      <c r="A5" s="714" t="s">
        <v>608</v>
      </c>
      <c r="B5" s="714"/>
      <c r="C5" s="714"/>
      <c r="D5" s="714"/>
      <c r="E5" s="714"/>
      <c r="F5" s="714"/>
    </row>
    <row r="6" spans="1:7" s="17" customFormat="1" ht="64.5" customHeight="1">
      <c r="A6" s="622" t="s">
        <v>605</v>
      </c>
      <c r="B6" s="622"/>
      <c r="C6" s="622"/>
      <c r="D6" s="622"/>
      <c r="E6" s="622"/>
      <c r="F6" s="622"/>
      <c r="G6" s="19"/>
    </row>
    <row r="7" spans="1:7" s="17" customFormat="1" ht="15.75" customHeight="1">
      <c r="A7" s="714" t="s">
        <v>607</v>
      </c>
      <c r="B7" s="714"/>
      <c r="C7" s="714"/>
      <c r="D7" s="714"/>
      <c r="E7" s="714"/>
      <c r="F7" s="714"/>
    </row>
    <row r="8" spans="1:7" s="17" customFormat="1" ht="78" customHeight="1">
      <c r="A8" s="622" t="s">
        <v>609</v>
      </c>
      <c r="B8" s="622"/>
      <c r="C8" s="622"/>
      <c r="D8" s="622"/>
      <c r="E8" s="622"/>
      <c r="F8" s="622"/>
      <c r="G8" s="20"/>
    </row>
    <row r="9" spans="1:7" s="17" customFormat="1" ht="87.95" customHeight="1">
      <c r="A9" s="622" t="s">
        <v>606</v>
      </c>
      <c r="B9" s="622"/>
      <c r="C9" s="622"/>
      <c r="D9" s="622"/>
      <c r="E9" s="622"/>
      <c r="F9" s="622"/>
      <c r="G9" s="20"/>
    </row>
    <row r="10" spans="1:7" s="2" customFormat="1" ht="12.95" customHeight="1">
      <c r="A10" s="713" t="s">
        <v>610</v>
      </c>
      <c r="B10" s="713"/>
      <c r="C10" s="713"/>
      <c r="D10" s="713"/>
      <c r="E10" s="713"/>
      <c r="F10" s="713"/>
    </row>
    <row r="11" spans="1:7" s="67" customFormat="1" ht="25.5">
      <c r="A11" s="451" t="s">
        <v>514</v>
      </c>
      <c r="B11" s="722" t="s">
        <v>474</v>
      </c>
      <c r="C11" s="723"/>
      <c r="D11" s="452" t="s">
        <v>516</v>
      </c>
      <c r="E11" s="453" t="s">
        <v>515</v>
      </c>
      <c r="F11" s="454"/>
    </row>
    <row r="12" spans="1:7" s="17" customFormat="1">
      <c r="A12" s="448" t="s">
        <v>222</v>
      </c>
      <c r="B12" s="724" t="s">
        <v>223</v>
      </c>
      <c r="C12" s="725"/>
      <c r="D12" s="455"/>
      <c r="E12" s="455" t="s">
        <v>220</v>
      </c>
      <c r="F12" s="135"/>
    </row>
    <row r="13" spans="1:7" s="17" customFormat="1">
      <c r="A13" s="448" t="s">
        <v>64</v>
      </c>
      <c r="B13" s="715" t="s">
        <v>226</v>
      </c>
      <c r="C13" s="716"/>
      <c r="D13" s="51" t="s">
        <v>192</v>
      </c>
      <c r="E13" s="51"/>
      <c r="F13" s="135"/>
    </row>
    <row r="14" spans="1:7" s="17" customFormat="1">
      <c r="A14" s="448" t="s">
        <v>69</v>
      </c>
      <c r="B14" s="715" t="s">
        <v>232</v>
      </c>
      <c r="C14" s="716"/>
      <c r="D14" s="51" t="s">
        <v>76</v>
      </c>
      <c r="E14" s="51"/>
      <c r="F14" s="135"/>
    </row>
    <row r="15" spans="1:7" s="17" customFormat="1">
      <c r="A15" s="448" t="s">
        <v>71</v>
      </c>
      <c r="B15" s="715" t="s">
        <v>234</v>
      </c>
      <c r="C15" s="716"/>
      <c r="D15" s="51" t="s">
        <v>77</v>
      </c>
      <c r="E15" s="51"/>
      <c r="F15" s="135"/>
    </row>
    <row r="16" spans="1:7" s="17" customFormat="1">
      <c r="A16" s="448" t="s">
        <v>73</v>
      </c>
      <c r="B16" s="715" t="s">
        <v>236</v>
      </c>
      <c r="C16" s="716"/>
      <c r="D16" s="51" t="s">
        <v>77</v>
      </c>
      <c r="E16" s="51"/>
      <c r="F16" s="135"/>
    </row>
    <row r="17" spans="1:6" s="17" customFormat="1">
      <c r="A17" s="448" t="s">
        <v>75</v>
      </c>
      <c r="B17" s="715" t="s">
        <v>237</v>
      </c>
      <c r="C17" s="716"/>
      <c r="D17" s="51"/>
      <c r="E17" s="51" t="s">
        <v>375</v>
      </c>
      <c r="F17" s="135"/>
    </row>
    <row r="18" spans="1:6" s="17" customFormat="1">
      <c r="A18" s="448" t="s">
        <v>77</v>
      </c>
      <c r="B18" s="715" t="s">
        <v>240</v>
      </c>
      <c r="C18" s="716"/>
      <c r="D18" s="51" t="s">
        <v>611</v>
      </c>
      <c r="E18" s="51"/>
      <c r="F18" s="135"/>
    </row>
    <row r="19" spans="1:6" s="17" customFormat="1">
      <c r="A19" s="448" t="s">
        <v>78</v>
      </c>
      <c r="B19" s="715" t="s">
        <v>241</v>
      </c>
      <c r="C19" s="716"/>
      <c r="D19" s="51" t="s">
        <v>381</v>
      </c>
      <c r="E19" s="51"/>
      <c r="F19" s="135"/>
    </row>
    <row r="20" spans="1:6" s="17" customFormat="1">
      <c r="A20" s="448" t="s">
        <v>83</v>
      </c>
      <c r="B20" s="715" t="s">
        <v>242</v>
      </c>
      <c r="C20" s="716"/>
      <c r="D20" s="51"/>
      <c r="E20" s="51" t="s">
        <v>170</v>
      </c>
      <c r="F20" s="135"/>
    </row>
    <row r="21" spans="1:6" s="17" customFormat="1">
      <c r="A21" s="448" t="s">
        <v>85</v>
      </c>
      <c r="B21" s="715" t="s">
        <v>243</v>
      </c>
      <c r="C21" s="716"/>
      <c r="D21" s="51" t="s">
        <v>383</v>
      </c>
      <c r="E21" s="51"/>
      <c r="F21" s="135"/>
    </row>
    <row r="22" spans="1:6" s="17" customFormat="1">
      <c r="A22" s="448" t="s">
        <v>88</v>
      </c>
      <c r="B22" s="715" t="s">
        <v>477</v>
      </c>
      <c r="C22" s="716"/>
      <c r="D22" s="51" t="s">
        <v>387</v>
      </c>
      <c r="E22" s="51" t="s">
        <v>193</v>
      </c>
      <c r="F22" s="135"/>
    </row>
    <row r="23" spans="1:6" s="17" customFormat="1">
      <c r="A23" s="448" t="s">
        <v>89</v>
      </c>
      <c r="B23" s="715" t="s">
        <v>246</v>
      </c>
      <c r="C23" s="716"/>
      <c r="D23" s="51"/>
      <c r="E23" s="51" t="s">
        <v>90</v>
      </c>
      <c r="F23" s="135"/>
    </row>
    <row r="24" spans="1:6" s="17" customFormat="1">
      <c r="A24" s="448" t="s">
        <v>91</v>
      </c>
      <c r="B24" s="715" t="s">
        <v>247</v>
      </c>
      <c r="C24" s="716"/>
      <c r="D24" s="51"/>
      <c r="E24" s="51" t="s">
        <v>389</v>
      </c>
      <c r="F24" s="135"/>
    </row>
    <row r="25" spans="1:6" s="17" customFormat="1">
      <c r="A25" s="448" t="s">
        <v>101</v>
      </c>
      <c r="B25" s="715" t="s">
        <v>257</v>
      </c>
      <c r="C25" s="716"/>
      <c r="D25" s="51"/>
      <c r="E25" s="51" t="s">
        <v>103</v>
      </c>
      <c r="F25" s="135"/>
    </row>
    <row r="26" spans="1:6" s="17" customFormat="1">
      <c r="A26" s="448" t="s">
        <v>103</v>
      </c>
      <c r="B26" s="715" t="s">
        <v>259</v>
      </c>
      <c r="C26" s="716"/>
      <c r="D26" s="51" t="s">
        <v>101</v>
      </c>
      <c r="E26" s="51"/>
      <c r="F26" s="135"/>
    </row>
    <row r="27" spans="1:6" s="17" customFormat="1">
      <c r="A27" s="448" t="s">
        <v>107</v>
      </c>
      <c r="B27" s="715" t="s">
        <v>260</v>
      </c>
      <c r="C27" s="716"/>
      <c r="D27" s="51"/>
      <c r="E27" s="51" t="s">
        <v>100</v>
      </c>
      <c r="F27" s="135"/>
    </row>
    <row r="28" spans="1:6" s="17" customFormat="1">
      <c r="A28" s="448" t="s">
        <v>110</v>
      </c>
      <c r="B28" s="715" t="s">
        <v>262</v>
      </c>
      <c r="C28" s="716"/>
      <c r="D28" s="51" t="s">
        <v>192</v>
      </c>
      <c r="E28" s="51"/>
      <c r="F28" s="135"/>
    </row>
    <row r="29" spans="1:6" s="17" customFormat="1">
      <c r="A29" s="448" t="s">
        <v>111</v>
      </c>
      <c r="B29" s="715" t="s">
        <v>263</v>
      </c>
      <c r="C29" s="716"/>
      <c r="D29" s="51" t="s">
        <v>192</v>
      </c>
      <c r="E29" s="51"/>
      <c r="F29" s="135"/>
    </row>
    <row r="30" spans="1:6" s="17" customFormat="1">
      <c r="A30" s="448" t="s">
        <v>112</v>
      </c>
      <c r="B30" s="715" t="s">
        <v>264</v>
      </c>
      <c r="C30" s="716"/>
      <c r="D30" s="51" t="s">
        <v>192</v>
      </c>
      <c r="E30" s="51"/>
      <c r="F30" s="135"/>
    </row>
    <row r="31" spans="1:6" s="17" customFormat="1" ht="25.5">
      <c r="A31" s="448" t="s">
        <v>116</v>
      </c>
      <c r="B31" s="715" t="s">
        <v>268</v>
      </c>
      <c r="C31" s="716"/>
      <c r="D31" s="51" t="s">
        <v>398</v>
      </c>
      <c r="E31" s="51"/>
      <c r="F31" s="135"/>
    </row>
    <row r="32" spans="1:6" s="17" customFormat="1" ht="25.5">
      <c r="A32" s="448" t="s">
        <v>117</v>
      </c>
      <c r="B32" s="715" t="s">
        <v>269</v>
      </c>
      <c r="C32" s="716"/>
      <c r="D32" s="51" t="s">
        <v>121</v>
      </c>
      <c r="E32" s="51" t="s">
        <v>399</v>
      </c>
      <c r="F32" s="135"/>
    </row>
    <row r="33" spans="1:6" s="17" customFormat="1">
      <c r="A33" s="448" t="s">
        <v>118</v>
      </c>
      <c r="B33" s="715" t="s">
        <v>270</v>
      </c>
      <c r="C33" s="716"/>
      <c r="D33" s="51"/>
      <c r="E33" s="51" t="s">
        <v>124</v>
      </c>
      <c r="F33" s="135"/>
    </row>
    <row r="34" spans="1:6" s="17" customFormat="1">
      <c r="A34" s="448" t="s">
        <v>119</v>
      </c>
      <c r="B34" s="715" t="s">
        <v>271</v>
      </c>
      <c r="C34" s="716"/>
      <c r="D34" s="51" t="s">
        <v>401</v>
      </c>
      <c r="E34" s="51" t="s">
        <v>402</v>
      </c>
      <c r="F34" s="135"/>
    </row>
    <row r="35" spans="1:6" s="17" customFormat="1" ht="25.5">
      <c r="A35" s="448" t="s">
        <v>120</v>
      </c>
      <c r="B35" s="715" t="s">
        <v>272</v>
      </c>
      <c r="C35" s="716"/>
      <c r="D35" s="51" t="s">
        <v>612</v>
      </c>
      <c r="E35" s="51" t="s">
        <v>406</v>
      </c>
      <c r="F35" s="135"/>
    </row>
    <row r="36" spans="1:6" s="17" customFormat="1">
      <c r="A36" s="448" t="s">
        <v>123</v>
      </c>
      <c r="B36" s="715" t="s">
        <v>276</v>
      </c>
      <c r="C36" s="716"/>
      <c r="D36" s="51" t="s">
        <v>124</v>
      </c>
      <c r="E36" s="51"/>
      <c r="F36" s="135"/>
    </row>
    <row r="37" spans="1:6" s="17" customFormat="1" ht="25.5">
      <c r="A37" s="448" t="s">
        <v>124</v>
      </c>
      <c r="B37" s="715" t="s">
        <v>479</v>
      </c>
      <c r="C37" s="716"/>
      <c r="D37" s="51" t="s">
        <v>613</v>
      </c>
      <c r="E37" s="51"/>
      <c r="F37" s="135"/>
    </row>
    <row r="38" spans="1:6" s="17" customFormat="1">
      <c r="A38" s="448" t="s">
        <v>130</v>
      </c>
      <c r="B38" s="715" t="s">
        <v>283</v>
      </c>
      <c r="C38" s="716"/>
      <c r="D38" s="51"/>
      <c r="E38" s="51" t="s">
        <v>414</v>
      </c>
      <c r="F38" s="135"/>
    </row>
    <row r="39" spans="1:6" s="17" customFormat="1" ht="25.5">
      <c r="A39" s="448" t="s">
        <v>131</v>
      </c>
      <c r="B39" s="715" t="s">
        <v>284</v>
      </c>
      <c r="C39" s="716"/>
      <c r="D39" s="51"/>
      <c r="E39" s="51" t="s">
        <v>406</v>
      </c>
      <c r="F39" s="135"/>
    </row>
    <row r="40" spans="1:6" s="17" customFormat="1">
      <c r="A40" s="448" t="s">
        <v>132</v>
      </c>
      <c r="B40" s="715" t="s">
        <v>285</v>
      </c>
      <c r="C40" s="716"/>
      <c r="D40" s="51"/>
      <c r="E40" s="51" t="s">
        <v>124</v>
      </c>
      <c r="F40" s="135"/>
    </row>
    <row r="41" spans="1:6" s="17" customFormat="1">
      <c r="A41" s="448" t="s">
        <v>133</v>
      </c>
      <c r="B41" s="715" t="s">
        <v>286</v>
      </c>
      <c r="C41" s="716"/>
      <c r="D41" s="51"/>
      <c r="E41" s="51" t="s">
        <v>124</v>
      </c>
      <c r="F41" s="135"/>
    </row>
    <row r="42" spans="1:6" s="17" customFormat="1">
      <c r="A42" s="448" t="s">
        <v>134</v>
      </c>
      <c r="B42" s="715" t="s">
        <v>286</v>
      </c>
      <c r="C42" s="716"/>
      <c r="D42" s="51" t="s">
        <v>124</v>
      </c>
      <c r="E42" s="51"/>
      <c r="F42" s="135"/>
    </row>
    <row r="43" spans="1:6" s="17" customFormat="1" ht="25.5">
      <c r="A43" s="448" t="s">
        <v>135</v>
      </c>
      <c r="B43" s="715" t="s">
        <v>288</v>
      </c>
      <c r="C43" s="716"/>
      <c r="D43" s="51"/>
      <c r="E43" s="51" t="s">
        <v>420</v>
      </c>
      <c r="F43" s="135"/>
    </row>
    <row r="44" spans="1:6" s="17" customFormat="1">
      <c r="A44" s="448" t="s">
        <v>141</v>
      </c>
      <c r="B44" s="715" t="s">
        <v>294</v>
      </c>
      <c r="C44" s="716"/>
      <c r="D44" s="51"/>
      <c r="E44" s="51" t="s">
        <v>100</v>
      </c>
      <c r="F44" s="135"/>
    </row>
    <row r="45" spans="1:6" s="17" customFormat="1">
      <c r="A45" s="448" t="s">
        <v>143</v>
      </c>
      <c r="B45" s="715" t="s">
        <v>296</v>
      </c>
      <c r="C45" s="716"/>
      <c r="D45" s="51" t="s">
        <v>121</v>
      </c>
      <c r="E45" s="51"/>
      <c r="F45" s="135"/>
    </row>
    <row r="46" spans="1:6" s="17" customFormat="1">
      <c r="A46" s="448" t="s">
        <v>144</v>
      </c>
      <c r="B46" s="715" t="s">
        <v>297</v>
      </c>
      <c r="C46" s="716"/>
      <c r="D46" s="51"/>
      <c r="E46" s="51" t="s">
        <v>150</v>
      </c>
      <c r="F46" s="135"/>
    </row>
    <row r="47" spans="1:6" s="17" customFormat="1">
      <c r="A47" s="448" t="s">
        <v>145</v>
      </c>
      <c r="B47" s="715" t="s">
        <v>298</v>
      </c>
      <c r="C47" s="716"/>
      <c r="D47" s="51"/>
      <c r="E47" s="51"/>
      <c r="F47" s="135"/>
    </row>
    <row r="48" spans="1:6" s="17" customFormat="1">
      <c r="A48" s="448" t="s">
        <v>146</v>
      </c>
      <c r="B48" s="715" t="s">
        <v>299</v>
      </c>
      <c r="C48" s="716"/>
      <c r="D48" s="51"/>
      <c r="E48" s="51" t="s">
        <v>153</v>
      </c>
      <c r="F48" s="135"/>
    </row>
    <row r="49" spans="1:6" s="17" customFormat="1" ht="25.5">
      <c r="A49" s="448" t="s">
        <v>147</v>
      </c>
      <c r="B49" s="715" t="s">
        <v>300</v>
      </c>
      <c r="C49" s="716"/>
      <c r="D49" s="51" t="s">
        <v>512</v>
      </c>
      <c r="E49" s="51" t="s">
        <v>153</v>
      </c>
      <c r="F49" s="135"/>
    </row>
    <row r="50" spans="1:6" s="17" customFormat="1">
      <c r="A50" s="448" t="s">
        <v>149</v>
      </c>
      <c r="B50" s="715" t="s">
        <v>302</v>
      </c>
      <c r="C50" s="716"/>
      <c r="D50" s="51" t="s">
        <v>144</v>
      </c>
      <c r="E50" s="51"/>
      <c r="F50" s="135"/>
    </row>
    <row r="51" spans="1:6" s="17" customFormat="1">
      <c r="A51" s="448" t="s">
        <v>162</v>
      </c>
      <c r="B51" s="715" t="s">
        <v>312</v>
      </c>
      <c r="C51" s="716"/>
      <c r="D51" s="51" t="s">
        <v>383</v>
      </c>
      <c r="E51" s="51"/>
      <c r="F51" s="135"/>
    </row>
    <row r="52" spans="1:6" s="17" customFormat="1">
      <c r="A52" s="448" t="s">
        <v>163</v>
      </c>
      <c r="B52" s="715" t="s">
        <v>313</v>
      </c>
      <c r="C52" s="716"/>
      <c r="D52" s="51" t="s">
        <v>435</v>
      </c>
      <c r="E52" s="51"/>
      <c r="F52" s="135"/>
    </row>
    <row r="53" spans="1:6" s="17" customFormat="1">
      <c r="A53" s="448" t="s">
        <v>164</v>
      </c>
      <c r="B53" s="715" t="s">
        <v>314</v>
      </c>
      <c r="C53" s="716"/>
      <c r="D53" s="51" t="s">
        <v>383</v>
      </c>
      <c r="E53" s="51"/>
      <c r="F53" s="135"/>
    </row>
    <row r="54" spans="1:6" s="17" customFormat="1">
      <c r="A54" s="448" t="s">
        <v>165</v>
      </c>
      <c r="B54" s="715" t="s">
        <v>315</v>
      </c>
      <c r="C54" s="716"/>
      <c r="D54" s="51" t="s">
        <v>435</v>
      </c>
      <c r="E54" s="51"/>
      <c r="F54" s="135"/>
    </row>
    <row r="55" spans="1:6" s="17" customFormat="1">
      <c r="A55" s="448" t="s">
        <v>166</v>
      </c>
      <c r="B55" s="715" t="s">
        <v>316</v>
      </c>
      <c r="C55" s="716"/>
      <c r="D55" s="51" t="s">
        <v>435</v>
      </c>
      <c r="E55" s="51"/>
      <c r="F55" s="135"/>
    </row>
    <row r="56" spans="1:6" s="17" customFormat="1">
      <c r="A56" s="448" t="s">
        <v>168</v>
      </c>
      <c r="B56" s="715" t="s">
        <v>318</v>
      </c>
      <c r="C56" s="716"/>
      <c r="D56" s="51" t="s">
        <v>435</v>
      </c>
      <c r="E56" s="51"/>
      <c r="F56" s="135"/>
    </row>
    <row r="57" spans="1:6" s="17" customFormat="1" ht="25.5">
      <c r="A57" s="448" t="s">
        <v>170</v>
      </c>
      <c r="B57" s="715" t="s">
        <v>320</v>
      </c>
      <c r="C57" s="716"/>
      <c r="D57" s="51" t="s">
        <v>440</v>
      </c>
      <c r="E57" s="51" t="s">
        <v>441</v>
      </c>
      <c r="F57" s="135"/>
    </row>
    <row r="58" spans="1:6" s="17" customFormat="1" ht="25.5">
      <c r="A58" s="448" t="s">
        <v>173</v>
      </c>
      <c r="B58" s="715" t="s">
        <v>323</v>
      </c>
      <c r="C58" s="716"/>
      <c r="D58" s="51" t="s">
        <v>440</v>
      </c>
      <c r="E58" s="51"/>
      <c r="F58" s="135"/>
    </row>
    <row r="59" spans="1:6" s="17" customFormat="1" ht="25.5">
      <c r="A59" s="448" t="s">
        <v>174</v>
      </c>
      <c r="B59" s="715" t="s">
        <v>324</v>
      </c>
      <c r="C59" s="716"/>
      <c r="D59" s="51" t="s">
        <v>443</v>
      </c>
      <c r="E59" s="51"/>
      <c r="F59" s="135"/>
    </row>
    <row r="60" spans="1:6" s="17" customFormat="1" ht="25.5">
      <c r="A60" s="448" t="s">
        <v>175</v>
      </c>
      <c r="B60" s="715" t="s">
        <v>325</v>
      </c>
      <c r="C60" s="716"/>
      <c r="D60" s="51" t="s">
        <v>443</v>
      </c>
      <c r="E60" s="51"/>
      <c r="F60" s="135"/>
    </row>
    <row r="61" spans="1:6" s="17" customFormat="1">
      <c r="A61" s="448" t="s">
        <v>176</v>
      </c>
      <c r="B61" s="715" t="s">
        <v>326</v>
      </c>
      <c r="C61" s="716"/>
      <c r="D61" s="51"/>
      <c r="E61" s="51" t="s">
        <v>445</v>
      </c>
      <c r="F61" s="135"/>
    </row>
    <row r="62" spans="1:6" s="17" customFormat="1" ht="38.25">
      <c r="A62" s="448" t="s">
        <v>177</v>
      </c>
      <c r="B62" s="715" t="s">
        <v>327</v>
      </c>
      <c r="C62" s="716"/>
      <c r="D62" s="51" t="s">
        <v>614</v>
      </c>
      <c r="E62" s="51"/>
      <c r="F62" s="135"/>
    </row>
    <row r="63" spans="1:6" s="17" customFormat="1">
      <c r="A63" s="448" t="s">
        <v>179</v>
      </c>
      <c r="B63" s="715" t="s">
        <v>329</v>
      </c>
      <c r="C63" s="716"/>
      <c r="D63" s="51" t="s">
        <v>103</v>
      </c>
      <c r="E63" s="51" t="s">
        <v>193</v>
      </c>
      <c r="F63" s="135"/>
    </row>
    <row r="64" spans="1:6" s="17" customFormat="1">
      <c r="A64" s="448" t="s">
        <v>181</v>
      </c>
      <c r="B64" s="715" t="s">
        <v>331</v>
      </c>
      <c r="C64" s="716"/>
      <c r="D64" s="51" t="s">
        <v>178</v>
      </c>
      <c r="E64" s="51"/>
      <c r="F64" s="135"/>
    </row>
    <row r="65" spans="1:6" s="17" customFormat="1">
      <c r="A65" s="448" t="s">
        <v>182</v>
      </c>
      <c r="B65" s="715" t="s">
        <v>333</v>
      </c>
      <c r="C65" s="716"/>
      <c r="D65" s="51" t="s">
        <v>187</v>
      </c>
      <c r="E65" s="51" t="s">
        <v>452</v>
      </c>
      <c r="F65" s="135"/>
    </row>
    <row r="66" spans="1:6" s="17" customFormat="1">
      <c r="A66" s="448" t="s">
        <v>183</v>
      </c>
      <c r="B66" s="715" t="s">
        <v>334</v>
      </c>
      <c r="C66" s="716"/>
      <c r="D66" s="51" t="s">
        <v>452</v>
      </c>
      <c r="E66" s="51"/>
      <c r="F66" s="135"/>
    </row>
    <row r="67" spans="1:6" s="17" customFormat="1">
      <c r="A67" s="448" t="s">
        <v>184</v>
      </c>
      <c r="B67" s="715" t="s">
        <v>335</v>
      </c>
      <c r="C67" s="716"/>
      <c r="D67" s="51" t="s">
        <v>188</v>
      </c>
      <c r="E67" s="51" t="s">
        <v>189</v>
      </c>
      <c r="F67" s="135"/>
    </row>
    <row r="68" spans="1:6" s="17" customFormat="1">
      <c r="A68" s="448" t="s">
        <v>185</v>
      </c>
      <c r="B68" s="715" t="s">
        <v>336</v>
      </c>
      <c r="C68" s="716"/>
      <c r="D68" s="51" t="s">
        <v>189</v>
      </c>
      <c r="E68" s="51" t="s">
        <v>186</v>
      </c>
      <c r="F68" s="135"/>
    </row>
    <row r="69" spans="1:6" s="17" customFormat="1">
      <c r="A69" s="448" t="s">
        <v>186</v>
      </c>
      <c r="B69" s="715" t="s">
        <v>337</v>
      </c>
      <c r="C69" s="716"/>
      <c r="D69" s="51" t="s">
        <v>190</v>
      </c>
      <c r="E69" s="51"/>
      <c r="F69" s="135"/>
    </row>
    <row r="70" spans="1:6" s="17" customFormat="1">
      <c r="A70" s="448" t="s">
        <v>187</v>
      </c>
      <c r="B70" s="715" t="s">
        <v>339</v>
      </c>
      <c r="C70" s="716"/>
      <c r="D70" s="51" t="s">
        <v>182</v>
      </c>
      <c r="E70" s="51" t="s">
        <v>452</v>
      </c>
      <c r="F70" s="135"/>
    </row>
    <row r="71" spans="1:6" s="17" customFormat="1">
      <c r="A71" s="448" t="s">
        <v>188</v>
      </c>
      <c r="B71" s="715" t="s">
        <v>340</v>
      </c>
      <c r="C71" s="716"/>
      <c r="D71" s="51" t="s">
        <v>184</v>
      </c>
      <c r="E71" s="51"/>
      <c r="F71" s="135"/>
    </row>
    <row r="72" spans="1:6" s="17" customFormat="1">
      <c r="A72" s="448" t="s">
        <v>189</v>
      </c>
      <c r="B72" s="715" t="s">
        <v>341</v>
      </c>
      <c r="C72" s="716"/>
      <c r="D72" s="51" t="s">
        <v>185</v>
      </c>
      <c r="E72" s="51" t="s">
        <v>191</v>
      </c>
      <c r="F72" s="135"/>
    </row>
    <row r="73" spans="1:6" s="17" customFormat="1">
      <c r="A73" s="448" t="s">
        <v>190</v>
      </c>
      <c r="B73" s="715" t="s">
        <v>342</v>
      </c>
      <c r="C73" s="716"/>
      <c r="D73" s="51" t="s">
        <v>186</v>
      </c>
      <c r="E73" s="51" t="s">
        <v>191</v>
      </c>
      <c r="F73" s="135"/>
    </row>
    <row r="74" spans="1:6" s="17" customFormat="1">
      <c r="A74" s="448" t="s">
        <v>191</v>
      </c>
      <c r="B74" s="715" t="s">
        <v>343</v>
      </c>
      <c r="C74" s="716"/>
      <c r="D74" s="51" t="s">
        <v>186</v>
      </c>
      <c r="E74" s="51"/>
      <c r="F74" s="135"/>
    </row>
    <row r="75" spans="1:6" s="15" customFormat="1">
      <c r="A75" s="448" t="s">
        <v>192</v>
      </c>
      <c r="B75" s="715" t="s">
        <v>345</v>
      </c>
      <c r="C75" s="716"/>
      <c r="D75" s="51"/>
      <c r="E75" s="51" t="s">
        <v>459</v>
      </c>
      <c r="F75" s="400"/>
    </row>
    <row r="76" spans="1:6" s="17" customFormat="1">
      <c r="A76" s="448" t="s">
        <v>193</v>
      </c>
      <c r="B76" s="715" t="s">
        <v>346</v>
      </c>
      <c r="C76" s="716"/>
      <c r="D76" s="51" t="s">
        <v>192</v>
      </c>
      <c r="E76" s="51"/>
      <c r="F76" s="135"/>
    </row>
    <row r="77" spans="1:6" s="17" customFormat="1">
      <c r="A77" s="448" t="s">
        <v>194</v>
      </c>
      <c r="B77" s="715" t="s">
        <v>347</v>
      </c>
      <c r="C77" s="716"/>
      <c r="D77" s="51"/>
      <c r="E77" s="51" t="s">
        <v>100</v>
      </c>
      <c r="F77" s="135"/>
    </row>
    <row r="78" spans="1:6" s="17" customFormat="1">
      <c r="A78" s="448" t="s">
        <v>195</v>
      </c>
      <c r="B78" s="715" t="s">
        <v>349</v>
      </c>
      <c r="C78" s="716"/>
      <c r="D78" s="51" t="s">
        <v>196</v>
      </c>
      <c r="E78" s="51"/>
      <c r="F78" s="135"/>
    </row>
    <row r="79" spans="1:6" s="17" customFormat="1" ht="13.5" customHeight="1">
      <c r="A79" s="3"/>
      <c r="B79" s="3"/>
      <c r="C79" s="47"/>
      <c r="D79" s="49"/>
      <c r="E79" s="3"/>
      <c r="F79" s="3"/>
    </row>
    <row r="80" spans="1:6" s="2" customFormat="1" ht="30" customHeight="1">
      <c r="A80" s="712" t="s">
        <v>1025</v>
      </c>
      <c r="B80" s="712"/>
      <c r="C80" s="712"/>
      <c r="D80" s="712"/>
      <c r="E80" s="712"/>
      <c r="F80" s="712"/>
    </row>
    <row r="81" spans="1:18" s="4" customFormat="1" ht="54.95" customHeight="1">
      <c r="A81" s="73" t="s">
        <v>514</v>
      </c>
      <c r="B81" s="73" t="s">
        <v>474</v>
      </c>
      <c r="C81" s="87" t="s">
        <v>513</v>
      </c>
      <c r="D81" s="68" t="s">
        <v>1024</v>
      </c>
      <c r="E81" s="31" t="s">
        <v>820</v>
      </c>
      <c r="F81" s="31" t="s">
        <v>1086</v>
      </c>
      <c r="J81" s="63"/>
      <c r="K81" s="63"/>
    </row>
    <row r="82" spans="1:18" s="4" customFormat="1" ht="25.5">
      <c r="A82" s="60" t="s">
        <v>117</v>
      </c>
      <c r="B82" s="60" t="s">
        <v>269</v>
      </c>
      <c r="C82" s="94" t="s">
        <v>590</v>
      </c>
      <c r="D82" s="65"/>
      <c r="E82" s="36"/>
      <c r="F82" s="69"/>
      <c r="K82" s="63"/>
    </row>
    <row r="83" spans="1:18" s="4" customFormat="1" ht="25.5">
      <c r="A83" s="60" t="s">
        <v>120</v>
      </c>
      <c r="B83" s="60" t="s">
        <v>272</v>
      </c>
      <c r="C83" s="94" t="s">
        <v>580</v>
      </c>
      <c r="D83" s="65"/>
      <c r="E83" s="36"/>
      <c r="F83" s="69"/>
      <c r="K83" s="63"/>
    </row>
    <row r="84" spans="1:18" s="4" customFormat="1">
      <c r="A84" s="60" t="s">
        <v>94</v>
      </c>
      <c r="B84" s="60" t="s">
        <v>250</v>
      </c>
      <c r="C84" s="94" t="s">
        <v>78</v>
      </c>
      <c r="D84" s="65"/>
      <c r="E84" s="36"/>
      <c r="F84" s="69"/>
      <c r="K84" s="63"/>
      <c r="P84" s="63"/>
      <c r="Q84" s="63"/>
      <c r="R84" s="63"/>
    </row>
    <row r="85" spans="1:18" s="4" customFormat="1" ht="52.5" customHeight="1">
      <c r="A85" s="60" t="s">
        <v>159</v>
      </c>
      <c r="B85" s="60" t="s">
        <v>309</v>
      </c>
      <c r="C85" s="94" t="s">
        <v>1165</v>
      </c>
      <c r="D85" s="65"/>
      <c r="E85" s="36"/>
      <c r="F85" s="69"/>
      <c r="K85" s="63"/>
      <c r="P85" s="63"/>
      <c r="Q85" s="63"/>
      <c r="R85" s="63"/>
    </row>
    <row r="86" spans="1:18" s="8" customFormat="1" ht="55.5" customHeight="1">
      <c r="A86" s="60" t="s">
        <v>160</v>
      </c>
      <c r="B86" s="60" t="s">
        <v>310</v>
      </c>
      <c r="C86" s="94" t="s">
        <v>1166</v>
      </c>
      <c r="D86" s="65"/>
      <c r="E86" s="36"/>
      <c r="F86" s="69"/>
      <c r="G86" s="48"/>
      <c r="K86" s="63"/>
      <c r="P86" s="63"/>
      <c r="Q86" s="63"/>
      <c r="R86" s="63"/>
    </row>
    <row r="87" spans="1:18" s="5" customFormat="1" ht="25.5">
      <c r="A87" s="60" t="s">
        <v>161</v>
      </c>
      <c r="B87" s="60" t="s">
        <v>311</v>
      </c>
      <c r="C87" s="94" t="s">
        <v>1168</v>
      </c>
      <c r="D87" s="65"/>
      <c r="E87" s="36"/>
      <c r="F87" s="69"/>
      <c r="K87" s="63"/>
      <c r="P87" s="63"/>
      <c r="Q87" s="63"/>
      <c r="R87" s="63"/>
    </row>
    <row r="88" spans="1:18" s="5" customFormat="1">
      <c r="A88" s="60" t="s">
        <v>170</v>
      </c>
      <c r="B88" s="60" t="s">
        <v>320</v>
      </c>
      <c r="C88" s="94" t="s">
        <v>589</v>
      </c>
      <c r="D88" s="65"/>
      <c r="E88" s="36"/>
      <c r="F88" s="69"/>
      <c r="K88" s="63"/>
      <c r="P88" s="63"/>
      <c r="Q88" s="63"/>
      <c r="R88" s="63"/>
    </row>
    <row r="89" spans="1:18" s="5" customFormat="1">
      <c r="A89" s="60" t="s">
        <v>220</v>
      </c>
      <c r="B89" s="60" t="s">
        <v>221</v>
      </c>
      <c r="C89" s="94" t="s">
        <v>575</v>
      </c>
      <c r="D89" s="65"/>
      <c r="E89" s="36"/>
      <c r="F89" s="69"/>
      <c r="K89" s="63"/>
      <c r="P89" s="63"/>
      <c r="Q89" s="63"/>
      <c r="R89" s="63"/>
    </row>
    <row r="90" spans="1:18" s="8" customFormat="1">
      <c r="A90" s="60" t="s">
        <v>63</v>
      </c>
      <c r="B90" s="60" t="s">
        <v>225</v>
      </c>
      <c r="C90" s="94" t="s">
        <v>177</v>
      </c>
      <c r="D90" s="65"/>
      <c r="E90" s="36"/>
      <c r="F90" s="69"/>
      <c r="K90" s="63"/>
      <c r="P90" s="63"/>
      <c r="Q90" s="63"/>
      <c r="R90" s="63"/>
    </row>
    <row r="91" spans="1:18" s="5" customFormat="1" ht="29.45" customHeight="1">
      <c r="A91" s="60" t="s">
        <v>100</v>
      </c>
      <c r="B91" s="60" t="s">
        <v>601</v>
      </c>
      <c r="C91" s="94" t="s">
        <v>1169</v>
      </c>
      <c r="D91" s="65"/>
      <c r="E91" s="36"/>
      <c r="F91" s="69"/>
      <c r="K91" s="63"/>
      <c r="P91" s="63"/>
      <c r="Q91" s="63"/>
      <c r="R91" s="63"/>
    </row>
    <row r="92" spans="1:18" s="8" customFormat="1">
      <c r="A92" s="60" t="s">
        <v>101</v>
      </c>
      <c r="B92" s="60" t="s">
        <v>257</v>
      </c>
      <c r="C92" s="94" t="s">
        <v>1167</v>
      </c>
      <c r="D92" s="65"/>
      <c r="E92" s="36"/>
      <c r="F92" s="69"/>
      <c r="K92" s="63"/>
      <c r="P92" s="63"/>
      <c r="Q92" s="63"/>
      <c r="R92" s="63"/>
    </row>
    <row r="93" spans="1:18" s="5" customFormat="1" ht="25.5">
      <c r="A93" s="60" t="s">
        <v>184</v>
      </c>
      <c r="B93" s="60" t="s">
        <v>335</v>
      </c>
      <c r="C93" s="94" t="s">
        <v>593</v>
      </c>
      <c r="D93" s="65"/>
      <c r="E93" s="36"/>
      <c r="F93" s="69"/>
      <c r="K93" s="63"/>
      <c r="P93" s="63"/>
      <c r="Q93" s="63"/>
      <c r="R93" s="63"/>
    </row>
    <row r="94" spans="1:18" s="8" customFormat="1">
      <c r="A94" s="60" t="s">
        <v>185</v>
      </c>
      <c r="B94" s="60" t="s">
        <v>336</v>
      </c>
      <c r="C94" s="94" t="s">
        <v>189</v>
      </c>
      <c r="D94" s="65"/>
      <c r="E94" s="36"/>
      <c r="F94" s="69"/>
      <c r="K94" s="63"/>
      <c r="P94" s="63"/>
      <c r="Q94" s="63"/>
      <c r="R94" s="63"/>
    </row>
    <row r="95" spans="1:18" s="4" customFormat="1" ht="25.5">
      <c r="A95" s="60" t="s">
        <v>186</v>
      </c>
      <c r="B95" s="60" t="s">
        <v>337</v>
      </c>
      <c r="C95" s="94" t="s">
        <v>595</v>
      </c>
      <c r="D95" s="65"/>
      <c r="E95" s="36"/>
      <c r="F95" s="69"/>
      <c r="K95" s="63"/>
    </row>
    <row r="96" spans="1:18" s="4" customFormat="1">
      <c r="A96" s="60" t="s">
        <v>182</v>
      </c>
      <c r="B96" s="60" t="s">
        <v>333</v>
      </c>
      <c r="C96" s="94" t="s">
        <v>187</v>
      </c>
      <c r="D96" s="65"/>
      <c r="E96" s="36"/>
      <c r="F96" s="69"/>
      <c r="K96" s="63"/>
    </row>
    <row r="97" spans="1:18" s="4" customFormat="1">
      <c r="A97" s="60" t="s">
        <v>116</v>
      </c>
      <c r="B97" s="60" t="s">
        <v>268</v>
      </c>
      <c r="C97" s="94" t="s">
        <v>583</v>
      </c>
      <c r="D97" s="65"/>
      <c r="E97" s="36"/>
      <c r="F97" s="69"/>
      <c r="K97" s="63"/>
      <c r="P97" s="63"/>
      <c r="Q97" s="63"/>
      <c r="R97" s="63"/>
    </row>
    <row r="98" spans="1:18" s="4" customFormat="1">
      <c r="A98" s="60" t="s">
        <v>119</v>
      </c>
      <c r="B98" s="60" t="s">
        <v>271</v>
      </c>
      <c r="C98" s="94" t="s">
        <v>120</v>
      </c>
      <c r="D98" s="65"/>
      <c r="E98" s="36"/>
      <c r="F98" s="69"/>
      <c r="K98" s="63"/>
      <c r="P98" s="63"/>
      <c r="Q98" s="63"/>
      <c r="R98" s="63"/>
    </row>
    <row r="99" spans="1:18" s="8" customFormat="1">
      <c r="A99" s="60" t="s">
        <v>178</v>
      </c>
      <c r="B99" s="60" t="s">
        <v>328</v>
      </c>
      <c r="C99" s="94" t="s">
        <v>181</v>
      </c>
      <c r="D99" s="65"/>
      <c r="E99" s="36"/>
      <c r="F99" s="69"/>
      <c r="G99" s="50"/>
      <c r="K99" s="63"/>
      <c r="P99" s="63"/>
      <c r="Q99" s="63"/>
      <c r="R99" s="63"/>
    </row>
    <row r="100" spans="1:18" s="5" customFormat="1" ht="45.6" customHeight="1">
      <c r="A100" s="60" t="s">
        <v>124</v>
      </c>
      <c r="B100" s="60" t="s">
        <v>277</v>
      </c>
      <c r="C100" s="94" t="s">
        <v>582</v>
      </c>
      <c r="D100" s="65"/>
      <c r="E100" s="36"/>
      <c r="F100" s="69"/>
      <c r="K100" s="63"/>
      <c r="P100" s="63"/>
      <c r="Q100" s="63"/>
      <c r="R100" s="63"/>
    </row>
    <row r="101" spans="1:18" s="5" customFormat="1">
      <c r="A101" s="60" t="s">
        <v>67</v>
      </c>
      <c r="B101" s="60" t="s">
        <v>230</v>
      </c>
      <c r="C101" s="94" t="s">
        <v>576</v>
      </c>
      <c r="D101" s="65"/>
      <c r="E101" s="36"/>
      <c r="F101" s="69"/>
      <c r="K101" s="63"/>
      <c r="P101" s="63"/>
      <c r="Q101" s="63"/>
      <c r="R101" s="63"/>
    </row>
    <row r="102" spans="1:18" s="5" customFormat="1">
      <c r="A102" s="60" t="s">
        <v>70</v>
      </c>
      <c r="B102" s="60" t="s">
        <v>233</v>
      </c>
      <c r="C102" s="94" t="s">
        <v>147</v>
      </c>
      <c r="D102" s="65"/>
      <c r="E102" s="36"/>
      <c r="F102" s="69"/>
      <c r="K102" s="63"/>
      <c r="P102" s="63"/>
      <c r="Q102" s="63"/>
      <c r="R102" s="63"/>
    </row>
    <row r="103" spans="1:18" s="8" customFormat="1">
      <c r="A103" s="60" t="s">
        <v>130</v>
      </c>
      <c r="B103" s="60" t="s">
        <v>283</v>
      </c>
      <c r="C103" s="94" t="s">
        <v>177</v>
      </c>
      <c r="D103" s="65"/>
      <c r="E103" s="36"/>
      <c r="F103" s="69"/>
      <c r="K103" s="63"/>
      <c r="P103" s="63"/>
      <c r="Q103" s="63"/>
      <c r="R103" s="63"/>
    </row>
    <row r="104" spans="1:18" s="5" customFormat="1" ht="25.5">
      <c r="A104" s="60" t="s">
        <v>132</v>
      </c>
      <c r="B104" s="60" t="s">
        <v>285</v>
      </c>
      <c r="C104" s="94" t="s">
        <v>581</v>
      </c>
      <c r="D104" s="65"/>
      <c r="E104" s="36"/>
      <c r="F104" s="69"/>
      <c r="K104" s="63"/>
      <c r="P104" s="63"/>
      <c r="Q104" s="63"/>
      <c r="R104" s="63"/>
    </row>
    <row r="105" spans="1:18" s="8" customFormat="1" ht="25.5">
      <c r="A105" s="60" t="s">
        <v>133</v>
      </c>
      <c r="B105" s="60" t="s">
        <v>286</v>
      </c>
      <c r="C105" s="94" t="s">
        <v>581</v>
      </c>
      <c r="D105" s="65"/>
      <c r="E105" s="36"/>
      <c r="F105" s="69"/>
      <c r="K105" s="63"/>
      <c r="P105" s="63"/>
      <c r="Q105" s="63"/>
      <c r="R105" s="63"/>
    </row>
    <row r="106" spans="1:18" s="5" customFormat="1">
      <c r="A106" s="60" t="s">
        <v>76</v>
      </c>
      <c r="B106" s="60" t="s">
        <v>238</v>
      </c>
      <c r="C106" s="94" t="s">
        <v>69</v>
      </c>
      <c r="D106" s="65"/>
      <c r="E106" s="36"/>
      <c r="F106" s="69"/>
      <c r="K106" s="63"/>
      <c r="P106" s="63"/>
      <c r="Q106" s="63"/>
      <c r="R106" s="63"/>
    </row>
    <row r="107" spans="1:18" s="8" customFormat="1" ht="25.5">
      <c r="A107" s="60" t="s">
        <v>77</v>
      </c>
      <c r="B107" s="60" t="s">
        <v>240</v>
      </c>
      <c r="C107" s="94" t="s">
        <v>577</v>
      </c>
      <c r="D107" s="65"/>
      <c r="E107" s="36"/>
      <c r="F107" s="69"/>
      <c r="K107" s="63"/>
      <c r="P107" s="63"/>
      <c r="Q107" s="63"/>
      <c r="R107" s="63"/>
    </row>
    <row r="108" spans="1:18" s="5" customFormat="1" ht="25.5">
      <c r="A108" s="60" t="s">
        <v>83</v>
      </c>
      <c r="B108" s="60" t="s">
        <v>600</v>
      </c>
      <c r="C108" s="94" t="s">
        <v>1170</v>
      </c>
      <c r="D108" s="65"/>
      <c r="E108" s="36"/>
      <c r="F108" s="69"/>
      <c r="K108" s="63"/>
      <c r="P108" s="63"/>
      <c r="Q108" s="63"/>
      <c r="R108" s="63"/>
    </row>
    <row r="109" spans="1:18" s="5" customFormat="1" ht="25.5">
      <c r="A109" s="60" t="s">
        <v>85</v>
      </c>
      <c r="B109" s="60" t="s">
        <v>243</v>
      </c>
      <c r="C109" s="94" t="s">
        <v>588</v>
      </c>
      <c r="D109" s="65"/>
      <c r="E109" s="36"/>
      <c r="F109" s="69"/>
      <c r="K109" s="63"/>
      <c r="P109" s="63"/>
      <c r="Q109" s="63"/>
      <c r="R109" s="63"/>
    </row>
    <row r="110" spans="1:18" s="5" customFormat="1" ht="25.5">
      <c r="A110" s="60" t="s">
        <v>188</v>
      </c>
      <c r="B110" s="60" t="s">
        <v>340</v>
      </c>
      <c r="C110" s="94" t="s">
        <v>592</v>
      </c>
      <c r="D110" s="65"/>
      <c r="E110" s="36"/>
      <c r="F110" s="69"/>
      <c r="K110" s="63"/>
      <c r="P110" s="63"/>
      <c r="Q110" s="63"/>
      <c r="R110" s="63"/>
    </row>
    <row r="111" spans="1:18" s="5" customFormat="1">
      <c r="A111" s="60" t="s">
        <v>189</v>
      </c>
      <c r="B111" s="60" t="s">
        <v>341</v>
      </c>
      <c r="C111" s="94" t="s">
        <v>591</v>
      </c>
      <c r="D111" s="65"/>
      <c r="E111" s="36"/>
      <c r="F111" s="69"/>
      <c r="K111" s="63"/>
      <c r="P111" s="63"/>
      <c r="Q111" s="63"/>
      <c r="R111" s="63"/>
    </row>
    <row r="112" spans="1:18" s="8" customFormat="1" ht="25.5">
      <c r="A112" s="60" t="s">
        <v>190</v>
      </c>
      <c r="B112" s="60" t="s">
        <v>342</v>
      </c>
      <c r="C112" s="94" t="s">
        <v>186</v>
      </c>
      <c r="D112" s="65"/>
      <c r="E112" s="36"/>
      <c r="F112" s="69"/>
      <c r="K112" s="63"/>
      <c r="P112" s="63"/>
      <c r="Q112" s="63"/>
      <c r="R112" s="63"/>
    </row>
    <row r="113" spans="1:18" s="8" customFormat="1" ht="25.5">
      <c r="A113" s="60" t="s">
        <v>191</v>
      </c>
      <c r="B113" s="60" t="s">
        <v>343</v>
      </c>
      <c r="C113" s="94" t="s">
        <v>594</v>
      </c>
      <c r="D113" s="65"/>
      <c r="E113" s="36"/>
      <c r="F113" s="69"/>
      <c r="K113" s="63"/>
      <c r="P113" s="63"/>
      <c r="Q113" s="63"/>
      <c r="R113" s="63"/>
    </row>
    <row r="114" spans="1:18" s="5" customFormat="1" ht="25.5">
      <c r="A114" s="60" t="s">
        <v>187</v>
      </c>
      <c r="B114" s="60" t="s">
        <v>339</v>
      </c>
      <c r="C114" s="94" t="s">
        <v>182</v>
      </c>
      <c r="D114" s="65"/>
      <c r="E114" s="36"/>
      <c r="F114" s="69"/>
      <c r="K114" s="63"/>
      <c r="P114" s="63"/>
      <c r="Q114" s="63"/>
      <c r="R114" s="63"/>
    </row>
    <row r="115" spans="1:18" s="5" customFormat="1" ht="25.5">
      <c r="A115" s="60" t="s">
        <v>86</v>
      </c>
      <c r="B115" s="60" t="s">
        <v>602</v>
      </c>
      <c r="C115" s="94" t="s">
        <v>597</v>
      </c>
      <c r="D115" s="65"/>
      <c r="E115" s="36"/>
      <c r="F115" s="69"/>
      <c r="K115" s="63"/>
      <c r="P115" s="63"/>
      <c r="Q115" s="63"/>
      <c r="R115" s="63"/>
    </row>
    <row r="116" spans="1:18" s="5" customFormat="1" ht="25.5">
      <c r="A116" s="60" t="s">
        <v>90</v>
      </c>
      <c r="B116" s="60" t="s">
        <v>509</v>
      </c>
      <c r="C116" s="94" t="s">
        <v>579</v>
      </c>
      <c r="D116" s="65"/>
      <c r="E116" s="36"/>
      <c r="F116" s="69"/>
      <c r="K116" s="63"/>
      <c r="P116" s="63"/>
      <c r="Q116" s="63"/>
      <c r="R116" s="63"/>
    </row>
    <row r="117" spans="1:18" s="5" customFormat="1">
      <c r="A117" s="60" t="s">
        <v>92</v>
      </c>
      <c r="B117" s="60" t="s">
        <v>248</v>
      </c>
      <c r="C117" s="94" t="s">
        <v>578</v>
      </c>
      <c r="D117" s="65"/>
      <c r="E117" s="36"/>
      <c r="F117" s="69"/>
      <c r="K117" s="63"/>
      <c r="P117" s="63"/>
      <c r="Q117" s="63"/>
      <c r="R117" s="63"/>
    </row>
    <row r="118" spans="1:18" s="4" customFormat="1" ht="25.5">
      <c r="A118" s="60" t="s">
        <v>93</v>
      </c>
      <c r="B118" s="60" t="s">
        <v>249</v>
      </c>
      <c r="C118" s="94" t="s">
        <v>578</v>
      </c>
      <c r="D118" s="65"/>
      <c r="E118" s="36"/>
      <c r="F118" s="69"/>
      <c r="K118" s="63"/>
    </row>
    <row r="119" spans="1:18" s="4" customFormat="1">
      <c r="A119" s="60" t="s">
        <v>194</v>
      </c>
      <c r="B119" s="60" t="s">
        <v>347</v>
      </c>
      <c r="C119" s="94" t="s">
        <v>596</v>
      </c>
      <c r="D119" s="65"/>
      <c r="E119" s="36"/>
      <c r="F119" s="69"/>
      <c r="K119" s="63"/>
    </row>
    <row r="120" spans="1:18" s="4" customFormat="1" ht="25.5">
      <c r="A120" s="60" t="s">
        <v>192</v>
      </c>
      <c r="B120" s="60" t="s">
        <v>603</v>
      </c>
      <c r="C120" s="94" t="s">
        <v>599</v>
      </c>
      <c r="D120" s="65"/>
      <c r="E120" s="36"/>
      <c r="F120" s="69"/>
      <c r="K120" s="63"/>
      <c r="P120" s="63"/>
      <c r="Q120" s="63"/>
      <c r="R120" s="63"/>
    </row>
    <row r="121" spans="1:18" s="4" customFormat="1">
      <c r="A121" s="60" t="s">
        <v>144</v>
      </c>
      <c r="B121" s="60" t="s">
        <v>297</v>
      </c>
      <c r="C121" s="94" t="s">
        <v>598</v>
      </c>
      <c r="D121" s="65"/>
      <c r="E121" s="36"/>
      <c r="F121" s="69"/>
      <c r="K121" s="63"/>
      <c r="P121" s="63"/>
      <c r="Q121" s="63"/>
      <c r="R121" s="63"/>
    </row>
    <row r="122" spans="1:18" s="8" customFormat="1" ht="25.5">
      <c r="A122" s="60" t="s">
        <v>121</v>
      </c>
      <c r="B122" s="60" t="s">
        <v>604</v>
      </c>
      <c r="C122" s="94" t="s">
        <v>584</v>
      </c>
      <c r="D122" s="65"/>
      <c r="E122" s="36"/>
      <c r="F122" s="69"/>
      <c r="G122" s="50"/>
      <c r="K122" s="63"/>
      <c r="P122" s="63"/>
      <c r="Q122" s="63"/>
      <c r="R122" s="63"/>
    </row>
    <row r="123" spans="1:18" s="5" customFormat="1">
      <c r="A123" s="60" t="s">
        <v>193</v>
      </c>
      <c r="B123" s="60" t="s">
        <v>346</v>
      </c>
      <c r="C123" s="94" t="s">
        <v>1171</v>
      </c>
      <c r="D123" s="65"/>
      <c r="E123" s="36"/>
      <c r="F123" s="69"/>
      <c r="K123" s="63"/>
      <c r="P123" s="63"/>
      <c r="Q123" s="63"/>
      <c r="R123" s="63"/>
    </row>
    <row r="124" spans="1:18" s="5" customFormat="1">
      <c r="A124" s="60" t="s">
        <v>176</v>
      </c>
      <c r="B124" s="60" t="s">
        <v>326</v>
      </c>
      <c r="C124" s="94" t="s">
        <v>587</v>
      </c>
      <c r="D124" s="65"/>
      <c r="E124" s="36"/>
      <c r="F124" s="69"/>
      <c r="K124" s="63"/>
      <c r="P124" s="63"/>
      <c r="Q124" s="63"/>
      <c r="R124" s="63"/>
    </row>
    <row r="125" spans="1:18" s="5" customFormat="1">
      <c r="A125" s="60" t="s">
        <v>149</v>
      </c>
      <c r="B125" s="60" t="s">
        <v>302</v>
      </c>
      <c r="C125" s="94" t="s">
        <v>147</v>
      </c>
      <c r="D125" s="65"/>
      <c r="E125" s="36"/>
      <c r="F125" s="69"/>
      <c r="K125" s="63"/>
      <c r="P125" s="63"/>
      <c r="Q125" s="63"/>
      <c r="R125" s="63"/>
    </row>
    <row r="126" spans="1:18" s="8" customFormat="1" ht="25.5">
      <c r="A126" s="60" t="s">
        <v>150</v>
      </c>
      <c r="B126" s="60" t="s">
        <v>303</v>
      </c>
      <c r="C126" s="94" t="s">
        <v>585</v>
      </c>
      <c r="D126" s="65"/>
      <c r="E126" s="36"/>
      <c r="F126" s="69"/>
      <c r="K126" s="63"/>
      <c r="P126" s="63"/>
      <c r="Q126" s="63"/>
      <c r="R126" s="63"/>
    </row>
    <row r="127" spans="1:18" s="5" customFormat="1">
      <c r="A127" s="60" t="s">
        <v>153</v>
      </c>
      <c r="B127" s="60" t="s">
        <v>503</v>
      </c>
      <c r="C127" s="94" t="s">
        <v>586</v>
      </c>
      <c r="D127" s="65"/>
      <c r="E127" s="36"/>
      <c r="F127" s="69"/>
      <c r="K127" s="63"/>
      <c r="P127" s="63"/>
      <c r="Q127" s="63"/>
      <c r="R127" s="63"/>
    </row>
    <row r="128" spans="1:18" s="8" customFormat="1">
      <c r="A128" s="60" t="s">
        <v>196</v>
      </c>
      <c r="B128" s="60" t="s">
        <v>511</v>
      </c>
      <c r="C128" s="94" t="s">
        <v>195</v>
      </c>
      <c r="D128" s="65"/>
      <c r="E128" s="36"/>
      <c r="F128" s="69"/>
      <c r="K128" s="63"/>
      <c r="P128" s="63"/>
      <c r="Q128" s="63"/>
      <c r="R128" s="63"/>
    </row>
    <row r="129" spans="1:19" s="5" customFormat="1">
      <c r="A129" s="60" t="s">
        <v>103</v>
      </c>
      <c r="B129" s="60" t="s">
        <v>259</v>
      </c>
      <c r="C129" s="94" t="s">
        <v>1172</v>
      </c>
      <c r="D129" s="65"/>
      <c r="E129" s="36"/>
      <c r="F129" s="69"/>
      <c r="K129" s="63"/>
      <c r="P129" s="63"/>
      <c r="Q129" s="63"/>
      <c r="R129" s="63"/>
    </row>
    <row r="130" spans="1:19" s="5" customFormat="1" ht="36.6" customHeight="1">
      <c r="A130" s="720" t="s">
        <v>722</v>
      </c>
      <c r="B130" s="720"/>
      <c r="C130" s="720"/>
      <c r="D130" s="720"/>
      <c r="E130" s="720"/>
      <c r="F130" s="720"/>
      <c r="H130" s="59"/>
      <c r="K130" s="63"/>
      <c r="P130" s="63"/>
      <c r="Q130" s="63"/>
      <c r="R130" s="63"/>
    </row>
    <row r="131" spans="1:19" s="17" customFormat="1">
      <c r="A131" s="71"/>
      <c r="B131" s="72"/>
      <c r="C131" s="72"/>
      <c r="D131" s="85"/>
      <c r="G131" s="85"/>
      <c r="H131" s="85"/>
      <c r="I131" s="85"/>
      <c r="J131" s="85"/>
      <c r="K131" s="85"/>
    </row>
    <row r="132" spans="1:19" s="86" customFormat="1" ht="12.75" customHeight="1">
      <c r="A132" s="719" t="s">
        <v>1087</v>
      </c>
      <c r="B132" s="719"/>
      <c r="C132" s="719"/>
      <c r="D132" s="719"/>
      <c r="E132" s="719"/>
      <c r="F132" s="719"/>
      <c r="K132" s="717"/>
      <c r="L132" s="717"/>
      <c r="M132" s="717"/>
      <c r="N132" s="717"/>
      <c r="Q132" s="717"/>
      <c r="R132" s="718"/>
      <c r="S132" s="718"/>
    </row>
    <row r="133" spans="1:19" s="5" customFormat="1" ht="14.1" customHeight="1">
      <c r="B133" s="10"/>
      <c r="C133" s="10"/>
      <c r="D133" s="11"/>
      <c r="E133" s="12"/>
      <c r="F133" s="12"/>
      <c r="H133" s="59"/>
      <c r="K133" s="63"/>
      <c r="P133" s="63"/>
      <c r="Q133" s="63"/>
      <c r="R133" s="63"/>
    </row>
    <row r="134" spans="1:19" s="45" customFormat="1" ht="168.6" customHeight="1">
      <c r="A134" s="681" t="s">
        <v>625</v>
      </c>
      <c r="B134" s="682"/>
      <c r="C134" s="682"/>
      <c r="D134" s="682"/>
      <c r="E134" s="682"/>
      <c r="F134" s="682"/>
    </row>
    <row r="135" spans="1:19" s="5" customFormat="1" ht="14.1" customHeight="1">
      <c r="B135" s="10"/>
      <c r="C135" s="10"/>
      <c r="D135" s="11"/>
      <c r="E135" s="12"/>
      <c r="F135" s="12"/>
      <c r="H135" s="59"/>
      <c r="K135" s="63"/>
      <c r="P135" s="63"/>
      <c r="Q135" s="63"/>
      <c r="R135" s="63"/>
    </row>
    <row r="136" spans="1:19" s="5" customFormat="1">
      <c r="A136" s="15" t="s">
        <v>1027</v>
      </c>
      <c r="C136" s="11"/>
      <c r="D136" s="14"/>
      <c r="E136" s="14"/>
      <c r="F136" s="14"/>
      <c r="G136" s="18"/>
    </row>
    <row r="137" spans="1:19" s="15" customFormat="1">
      <c r="A137" s="77" t="s">
        <v>1026</v>
      </c>
      <c r="B137" s="77"/>
      <c r="C137" s="77"/>
      <c r="D137" s="77"/>
      <c r="E137" s="77"/>
      <c r="F137" s="1"/>
      <c r="G137" s="1"/>
    </row>
    <row r="138" spans="1:19">
      <c r="H138" s="59"/>
      <c r="K138" s="63"/>
      <c r="P138" s="63"/>
      <c r="Q138" s="63"/>
      <c r="R138" s="63"/>
    </row>
    <row r="139" spans="1:19">
      <c r="H139" s="59"/>
      <c r="K139" s="63"/>
      <c r="P139" s="63"/>
      <c r="Q139" s="63"/>
      <c r="R139" s="63"/>
    </row>
    <row r="140" spans="1:19">
      <c r="H140" s="59"/>
      <c r="K140" s="63"/>
      <c r="P140" s="63"/>
      <c r="Q140" s="63"/>
      <c r="R140" s="63"/>
    </row>
    <row r="141" spans="1:19">
      <c r="H141" s="59"/>
      <c r="K141" s="63"/>
      <c r="P141" s="63"/>
      <c r="Q141" s="63"/>
      <c r="R141" s="63"/>
    </row>
    <row r="142" spans="1:19">
      <c r="A142" s="17"/>
      <c r="B142" s="6"/>
      <c r="C142" s="6"/>
      <c r="H142" s="59"/>
      <c r="K142" s="63"/>
      <c r="P142" s="63"/>
      <c r="Q142" s="63"/>
      <c r="R142" s="63"/>
    </row>
    <row r="143" spans="1:19">
      <c r="H143" s="59"/>
      <c r="K143" s="63"/>
      <c r="P143" s="63"/>
      <c r="Q143" s="63"/>
      <c r="R143" s="63"/>
    </row>
    <row r="144" spans="1:19">
      <c r="H144" s="59"/>
      <c r="K144" s="63"/>
      <c r="P144" s="63"/>
      <c r="Q144" s="63"/>
      <c r="R144" s="63"/>
    </row>
    <row r="145" spans="8:18">
      <c r="H145" s="59"/>
      <c r="K145" s="63"/>
      <c r="P145" s="63"/>
      <c r="Q145" s="63"/>
      <c r="R145" s="63"/>
    </row>
    <row r="146" spans="8:18">
      <c r="H146" s="59"/>
      <c r="P146" s="63"/>
      <c r="Q146" s="63"/>
      <c r="R146" s="63"/>
    </row>
    <row r="147" spans="8:18">
      <c r="H147" s="59"/>
      <c r="K147" s="63"/>
      <c r="P147" s="63"/>
      <c r="Q147" s="63"/>
      <c r="R147" s="63"/>
    </row>
    <row r="148" spans="8:18">
      <c r="H148" s="59"/>
    </row>
    <row r="149" spans="8:18">
      <c r="H149" s="59"/>
    </row>
    <row r="150" spans="8:18">
      <c r="H150" s="59"/>
    </row>
    <row r="151" spans="8:18">
      <c r="H151" s="59"/>
    </row>
    <row r="152" spans="8:18">
      <c r="H152" s="59"/>
    </row>
    <row r="153" spans="8:18">
      <c r="H153" s="59"/>
    </row>
    <row r="154" spans="8:18">
      <c r="H154" s="59"/>
      <c r="J154" s="63"/>
      <c r="K154" s="63"/>
    </row>
    <row r="155" spans="8:18">
      <c r="H155" s="59"/>
    </row>
    <row r="156" spans="8:18">
      <c r="H156" s="59"/>
    </row>
    <row r="157" spans="8:18">
      <c r="H157" s="59"/>
    </row>
    <row r="158" spans="8:18">
      <c r="H158" s="59"/>
    </row>
    <row r="159" spans="8:18">
      <c r="H159" s="59"/>
    </row>
    <row r="160" spans="8:18">
      <c r="H160" s="59"/>
    </row>
    <row r="161" spans="8:8">
      <c r="H161" s="59"/>
    </row>
    <row r="162" spans="8:8">
      <c r="H162" s="59"/>
    </row>
    <row r="163" spans="8:8">
      <c r="H163" s="59"/>
    </row>
    <row r="164" spans="8:8">
      <c r="H164" s="59"/>
    </row>
    <row r="165" spans="8:8">
      <c r="H165" s="59"/>
    </row>
    <row r="166" spans="8:8">
      <c r="H166" s="59"/>
    </row>
    <row r="167" spans="8:8">
      <c r="H167" s="59"/>
    </row>
    <row r="168" spans="8:8">
      <c r="H168" s="59"/>
    </row>
    <row r="169" spans="8:8">
      <c r="H169" s="59"/>
    </row>
    <row r="170" spans="8:8">
      <c r="H170" s="59"/>
    </row>
    <row r="171" spans="8:8">
      <c r="H171" s="59"/>
    </row>
    <row r="172" spans="8:8">
      <c r="H172" s="59"/>
    </row>
    <row r="173" spans="8:8">
      <c r="H173" s="59"/>
    </row>
    <row r="174" spans="8:8">
      <c r="H174" s="59"/>
    </row>
  </sheetData>
  <sheetProtection algorithmName="SHA-512" hashValue="/ZZ0V7pBoewSjI2s2rWNwvQHSRXfPS5VJuNmygFRvat/AGfV7OEBHgpTcvYztRLV5z7dYw/yuQO+uKZvDQmLYA==" saltValue="H+ZVGLxWvrmfaz+mZn7SSA==" spinCount="100000" sheet="1" objects="1" scenarios="1" formatRows="0"/>
  <customSheetViews>
    <customSheetView guid="{21F13F3C-C390-477F-A569-DF7158452A6C}" showGridLines="0" hiddenRows="1">
      <selection activeCell="A12" sqref="A12:H12"/>
      <rowBreaks count="1" manualBreakCount="1">
        <brk id="63" max="7" man="1"/>
      </rowBreaks>
      <pageMargins left="0.23622047244094491" right="0.23622047244094491" top="0.74803149606299213" bottom="0.74803149606299213" header="0.31496062992125984" footer="0.31496062992125984"/>
      <printOptions horizontalCentered="1"/>
      <pageSetup paperSize="9" scale="40" fitToHeight="2" orientation="portrait" r:id="rId1"/>
      <headerFooter alignWithMargins="0">
        <oddHeader>&amp;L&amp;G</oddHeader>
        <oddFooter>&amp;L&amp;"Arial,Fett"D&amp;8irection de la santé publique et des affaires sociales Service de la santé publique&amp;"Arial,Standard"&amp;R&amp;6Pages  sur &amp;P&amp;N</oddFooter>
      </headerFooter>
    </customSheetView>
  </customSheetViews>
  <mergeCells count="81">
    <mergeCell ref="B37:C37"/>
    <mergeCell ref="B38:C38"/>
    <mergeCell ref="B39:C39"/>
    <mergeCell ref="B21:C21"/>
    <mergeCell ref="B22:C22"/>
    <mergeCell ref="B23:C23"/>
    <mergeCell ref="B24:C24"/>
    <mergeCell ref="B32:C32"/>
    <mergeCell ref="B33:C33"/>
    <mergeCell ref="B34:C34"/>
    <mergeCell ref="B35:C35"/>
    <mergeCell ref="B36:C36"/>
    <mergeCell ref="B27:C27"/>
    <mergeCell ref="B28:C28"/>
    <mergeCell ref="B29:C29"/>
    <mergeCell ref="B30:C30"/>
    <mergeCell ref="B31:C31"/>
    <mergeCell ref="A6:F6"/>
    <mergeCell ref="A5:F5"/>
    <mergeCell ref="A3:F3"/>
    <mergeCell ref="B25:C25"/>
    <mergeCell ref="B26:C26"/>
    <mergeCell ref="B18:C18"/>
    <mergeCell ref="B19:C19"/>
    <mergeCell ref="B20:C20"/>
    <mergeCell ref="B16:C16"/>
    <mergeCell ref="B17:C17"/>
    <mergeCell ref="B11:C11"/>
    <mergeCell ref="B12:C12"/>
    <mergeCell ref="B13:C13"/>
    <mergeCell ref="B14:C14"/>
    <mergeCell ref="B15:C15"/>
    <mergeCell ref="B75:C75"/>
    <mergeCell ref="B76:C76"/>
    <mergeCell ref="B55:C55"/>
    <mergeCell ref="B56:C56"/>
    <mergeCell ref="B47:C47"/>
    <mergeCell ref="B48:C48"/>
    <mergeCell ref="B49:C49"/>
    <mergeCell ref="B50:C50"/>
    <mergeCell ref="B51:C51"/>
    <mergeCell ref="B64:C64"/>
    <mergeCell ref="B65:C65"/>
    <mergeCell ref="B66:C66"/>
    <mergeCell ref="B57:C57"/>
    <mergeCell ref="B74:C74"/>
    <mergeCell ref="B61:C61"/>
    <mergeCell ref="B52:C52"/>
    <mergeCell ref="B43:C43"/>
    <mergeCell ref="B44:C44"/>
    <mergeCell ref="B45:C45"/>
    <mergeCell ref="B46:C46"/>
    <mergeCell ref="B40:C40"/>
    <mergeCell ref="B41:C41"/>
    <mergeCell ref="B42:C42"/>
    <mergeCell ref="B53:C53"/>
    <mergeCell ref="B54:C54"/>
    <mergeCell ref="B58:C58"/>
    <mergeCell ref="B59:C59"/>
    <mergeCell ref="B60:C60"/>
    <mergeCell ref="K132:N132"/>
    <mergeCell ref="Q132:S132"/>
    <mergeCell ref="A132:F132"/>
    <mergeCell ref="A130:F130"/>
    <mergeCell ref="A134:F134"/>
    <mergeCell ref="A80:F80"/>
    <mergeCell ref="A10:F10"/>
    <mergeCell ref="A9:F9"/>
    <mergeCell ref="A8:F8"/>
    <mergeCell ref="A7:F7"/>
    <mergeCell ref="B62:C62"/>
    <mergeCell ref="B63:C63"/>
    <mergeCell ref="B67:C67"/>
    <mergeCell ref="B68:C68"/>
    <mergeCell ref="B69:C69"/>
    <mergeCell ref="B70:C70"/>
    <mergeCell ref="B71:C71"/>
    <mergeCell ref="B77:C77"/>
    <mergeCell ref="B78:C78"/>
    <mergeCell ref="B72:C72"/>
    <mergeCell ref="B73:C73"/>
  </mergeCells>
  <phoneticPr fontId="39" type="noConversion"/>
  <conditionalFormatting sqref="F82:F129">
    <cfRule type="expression" dxfId="79" priority="2153">
      <formula>$E82="dès 2027"</formula>
    </cfRule>
    <cfRule type="expression" dxfId="78" priority="2154">
      <formula>$E82="OUI"</formula>
    </cfRule>
  </conditionalFormatting>
  <dataValidations count="2">
    <dataValidation type="list" allowBlank="1" showErrorMessage="1" sqref="D82:E129" xr:uid="{00000000-0002-0000-0B00-000000000000}">
      <formula1>"OUI,NON,dès 2027"</formula1>
    </dataValidation>
    <dataValidation allowBlank="1" showErrorMessage="1" sqref="F82:F129" xr:uid="{1DFA39C9-7B96-40FE-96F3-C7D5DFC9EEA5}"/>
  </dataValidations>
  <hyperlinks>
    <hyperlink ref="A137:E137" location="'3. Postulation'!A1" display="3. Postulation" xr:uid="{D1F13B5C-BF83-4E72-A027-E5497B8B050E}"/>
    <hyperlink ref="A132:C132" location="'13. Livrables'!A1" display="1Cette exigence spécifique supplémentaires fait l'objet d'une demande de livrable (onglet 13)" xr:uid="{E33FB24C-FF1B-4414-A1F8-182052FFC692}"/>
    <hyperlink ref="A137" location="'3. Postulation'!A1" display="3. Postulation" xr:uid="{82E9D65F-8A13-4754-86DE-2D76FF28FDE4}"/>
    <hyperlink ref="A132:F132" location="'11. Livrable'!A1" display="1Les conventions de collaboration avec un partenaire font l'objet d'une demande de livrable (onglet 11)" xr:uid="{95176858-666B-410F-B354-D02D574ABF88}"/>
  </hyperlinks>
  <printOptions horizontalCentered="1"/>
  <pageMargins left="0.23622047244094491" right="0.23622047244094491" top="0.59055118110236227" bottom="0.70866141732283472" header="0.31496062992125984" footer="0.31496062992125984"/>
  <pageSetup paperSize="9" scale="63" fitToHeight="0" orientation="portrait" r:id="rId2"/>
  <headerFooter scaleWithDoc="0"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39">
    <tabColor rgb="FFFFCC66"/>
    <pageSetUpPr fitToPage="1"/>
  </sheetPr>
  <dimension ref="A1:H29"/>
  <sheetViews>
    <sheetView showGridLines="0" zoomScaleNormal="100" workbookViewId="0">
      <selection activeCell="I14" sqref="I14"/>
    </sheetView>
  </sheetViews>
  <sheetFormatPr baseColWidth="10" defaultColWidth="11.42578125" defaultRowHeight="12.75"/>
  <cols>
    <col min="1" max="1" width="28.85546875" style="99" customWidth="1"/>
    <col min="2" max="2" width="28.85546875" style="416" customWidth="1"/>
    <col min="3" max="3" width="19.7109375" style="416" customWidth="1"/>
    <col min="4" max="5" width="28.5703125" style="99" customWidth="1"/>
    <col min="6" max="16384" width="11.42578125" style="99"/>
  </cols>
  <sheetData>
    <row r="1" spans="1:8" ht="14.1" customHeight="1">
      <c r="A1" s="266" t="s">
        <v>1015</v>
      </c>
      <c r="B1" s="99"/>
      <c r="C1" s="395" t="s">
        <v>7</v>
      </c>
      <c r="D1" s="266"/>
    </row>
    <row r="2" spans="1:8" ht="14.1" customHeight="1">
      <c r="A2" s="267" t="str">
        <f>'Page de garde'!$A$8</f>
        <v>"saisir le nom de votre institution"</v>
      </c>
      <c r="B2" s="99"/>
      <c r="C2" s="396" t="str">
        <f>'Page de garde'!$A$11</f>
        <v>"saisir le nom du site"</v>
      </c>
      <c r="D2" s="267"/>
    </row>
    <row r="3" spans="1:8" ht="33.950000000000003" customHeight="1">
      <c r="A3" s="686" t="s">
        <v>56</v>
      </c>
      <c r="B3" s="686"/>
      <c r="C3" s="686"/>
      <c r="D3" s="686"/>
      <c r="E3" s="686"/>
    </row>
    <row r="4" spans="1:8" s="456" customFormat="1" ht="4.5" customHeight="1">
      <c r="D4" s="457"/>
    </row>
    <row r="5" spans="1:8" s="52" customFormat="1" ht="123" customHeight="1">
      <c r="A5" s="727" t="s">
        <v>669</v>
      </c>
      <c r="B5" s="728"/>
      <c r="C5" s="728"/>
      <c r="D5" s="728"/>
      <c r="E5" s="728"/>
    </row>
    <row r="6" spans="1:8" s="52" customFormat="1" ht="24.95" customHeight="1">
      <c r="A6" s="729" t="s">
        <v>17</v>
      </c>
      <c r="B6" s="729"/>
      <c r="C6" s="729"/>
      <c r="D6" s="729"/>
      <c r="E6" s="729"/>
    </row>
    <row r="7" spans="1:8" s="459" customFormat="1" ht="51" customHeight="1">
      <c r="A7" s="453" t="s">
        <v>18</v>
      </c>
      <c r="B7" s="453" t="s">
        <v>19</v>
      </c>
      <c r="C7" s="458" t="s">
        <v>725</v>
      </c>
      <c r="D7" s="458" t="s">
        <v>731</v>
      </c>
      <c r="E7" s="458" t="s">
        <v>668</v>
      </c>
      <c r="F7" s="726"/>
      <c r="G7" s="726"/>
      <c r="H7" s="726"/>
    </row>
    <row r="8" spans="1:8" s="135" customFormat="1" ht="27" customHeight="1">
      <c r="A8" s="460" t="s">
        <v>20</v>
      </c>
      <c r="B8" s="461" t="s">
        <v>64</v>
      </c>
      <c r="C8" s="64"/>
      <c r="D8" s="69"/>
      <c r="E8" s="69"/>
    </row>
    <row r="9" spans="1:8" s="135" customFormat="1" ht="27" customHeight="1">
      <c r="A9" s="460" t="s">
        <v>21</v>
      </c>
      <c r="B9" s="461" t="s">
        <v>802</v>
      </c>
      <c r="C9" s="96"/>
      <c r="D9" s="69"/>
      <c r="E9" s="69"/>
    </row>
    <row r="10" spans="1:8" s="135" customFormat="1" ht="27" customHeight="1">
      <c r="A10" s="461" t="s">
        <v>22</v>
      </c>
      <c r="B10" s="461" t="s">
        <v>23</v>
      </c>
      <c r="C10" s="32"/>
      <c r="D10" s="69"/>
      <c r="E10" s="69"/>
    </row>
    <row r="11" spans="1:8" s="135" customFormat="1" ht="27" customHeight="1">
      <c r="A11" s="460" t="s">
        <v>24</v>
      </c>
      <c r="B11" s="461" t="s">
        <v>803</v>
      </c>
      <c r="C11" s="32"/>
      <c r="D11" s="69"/>
      <c r="E11" s="69"/>
    </row>
    <row r="12" spans="1:8" s="135" customFormat="1" ht="27" customHeight="1">
      <c r="A12" s="460" t="s">
        <v>25</v>
      </c>
      <c r="B12" s="461" t="s">
        <v>804</v>
      </c>
      <c r="C12" s="32"/>
      <c r="D12" s="69"/>
      <c r="E12" s="69"/>
    </row>
    <row r="13" spans="1:8" s="135" customFormat="1" ht="27" customHeight="1">
      <c r="A13" s="460" t="s">
        <v>26</v>
      </c>
      <c r="B13" s="461" t="s">
        <v>805</v>
      </c>
      <c r="C13" s="32"/>
      <c r="D13" s="69"/>
      <c r="E13" s="69"/>
    </row>
    <row r="14" spans="1:8" s="135" customFormat="1" ht="27" customHeight="1">
      <c r="A14" s="460" t="s">
        <v>27</v>
      </c>
      <c r="B14" s="461" t="s">
        <v>28</v>
      </c>
      <c r="C14" s="32"/>
      <c r="D14" s="69"/>
      <c r="E14" s="69"/>
    </row>
    <row r="15" spans="1:8" s="135" customFormat="1" ht="56.45" customHeight="1">
      <c r="A15" s="460" t="s">
        <v>29</v>
      </c>
      <c r="B15" s="461" t="s">
        <v>799</v>
      </c>
      <c r="C15" s="32"/>
      <c r="D15" s="69"/>
      <c r="E15" s="69"/>
    </row>
    <row r="16" spans="1:8" s="135" customFormat="1" ht="44.1" customHeight="1">
      <c r="A16" s="460" t="s">
        <v>30</v>
      </c>
      <c r="B16" s="461" t="s">
        <v>798</v>
      </c>
      <c r="C16" s="32"/>
      <c r="D16" s="69"/>
      <c r="E16" s="69"/>
    </row>
    <row r="17" spans="1:8" s="135" customFormat="1" ht="27" customHeight="1">
      <c r="A17" s="460" t="s">
        <v>31</v>
      </c>
      <c r="B17" s="461" t="s">
        <v>32</v>
      </c>
      <c r="C17" s="32"/>
      <c r="D17" s="69"/>
      <c r="E17" s="69"/>
    </row>
    <row r="18" spans="1:8" s="135" customFormat="1" ht="27" customHeight="1">
      <c r="A18" s="460" t="s">
        <v>33</v>
      </c>
      <c r="B18" s="461" t="s">
        <v>806</v>
      </c>
      <c r="C18" s="32"/>
      <c r="D18" s="69"/>
      <c r="E18" s="69"/>
    </row>
    <row r="19" spans="1:8" s="135" customFormat="1" ht="27" customHeight="1">
      <c r="A19" s="460" t="s">
        <v>34</v>
      </c>
      <c r="B19" s="461" t="s">
        <v>35</v>
      </c>
      <c r="C19" s="32"/>
      <c r="D19" s="69"/>
      <c r="E19" s="69"/>
    </row>
    <row r="20" spans="1:8" s="135" customFormat="1" ht="27" customHeight="1">
      <c r="A20" s="461" t="s">
        <v>36</v>
      </c>
      <c r="B20" s="461" t="s">
        <v>800</v>
      </c>
      <c r="C20" s="32"/>
      <c r="D20" s="69"/>
      <c r="E20" s="69"/>
    </row>
    <row r="21" spans="1:8" s="135" customFormat="1" ht="27" customHeight="1">
      <c r="A21" s="461" t="s">
        <v>37</v>
      </c>
      <c r="B21" s="461" t="s">
        <v>801</v>
      </c>
      <c r="C21" s="32"/>
      <c r="D21" s="69"/>
      <c r="E21" s="69"/>
    </row>
    <row r="22" spans="1:8" s="135" customFormat="1" ht="27" customHeight="1">
      <c r="A22" s="461" t="s">
        <v>38</v>
      </c>
      <c r="B22" s="461" t="s">
        <v>39</v>
      </c>
      <c r="C22" s="96"/>
      <c r="D22" s="69"/>
      <c r="E22" s="69"/>
    </row>
    <row r="23" spans="1:8" s="56" customFormat="1" ht="39.6" customHeight="1">
      <c r="A23" s="730" t="s">
        <v>722</v>
      </c>
      <c r="B23" s="731"/>
      <c r="C23" s="731"/>
      <c r="D23" s="731"/>
      <c r="E23" s="731"/>
    </row>
    <row r="24" spans="1:8" s="56" customFormat="1">
      <c r="B24" s="429"/>
      <c r="C24" s="429"/>
    </row>
    <row r="25" spans="1:8" s="133" customFormat="1" ht="168.6" customHeight="1">
      <c r="A25" s="681" t="s">
        <v>625</v>
      </c>
      <c r="B25" s="682"/>
      <c r="C25" s="682"/>
      <c r="D25" s="682"/>
      <c r="E25" s="682"/>
      <c r="G25" s="99"/>
      <c r="H25" s="99"/>
    </row>
    <row r="26" spans="1:8" s="56" customFormat="1">
      <c r="B26" s="429"/>
      <c r="C26" s="429"/>
      <c r="G26" s="99"/>
      <c r="H26" s="99"/>
    </row>
    <row r="27" spans="1:8" s="410" customFormat="1">
      <c r="A27" s="52" t="s">
        <v>1027</v>
      </c>
      <c r="C27" s="411"/>
      <c r="D27" s="412"/>
      <c r="E27" s="412"/>
      <c r="F27" s="412"/>
      <c r="G27" s="99"/>
      <c r="H27" s="99"/>
    </row>
    <row r="28" spans="1:8" s="52" customFormat="1">
      <c r="A28" s="77" t="s">
        <v>1026</v>
      </c>
      <c r="B28" s="77"/>
      <c r="C28" s="77"/>
      <c r="D28" s="77"/>
      <c r="E28" s="77"/>
      <c r="F28" s="414"/>
      <c r="G28" s="99"/>
      <c r="H28" s="99"/>
    </row>
    <row r="29" spans="1:8" s="56" customFormat="1">
      <c r="G29" s="99"/>
      <c r="H29" s="99"/>
    </row>
  </sheetData>
  <sheetProtection algorithmName="SHA-512" hashValue="YJmwkmYr/BsqgJFLD4xAtycqVwvpwga6rd2b5wLC8I5PagJkvL/8c6S14g7Ov4bQ7rghp9EG2NYYy9+rH2emMg==" saltValue="/DRMqD7xgjh8vMq5GIXjng==" spinCount="100000" sheet="1" objects="1" scenarios="1" formatRows="0"/>
  <customSheetViews>
    <customSheetView guid="{21F13F3C-C390-477F-A569-DF7158452A6C}" showGridLines="0">
      <selection activeCell="A12" sqref="A12:G12"/>
      <rowBreaks count="1" manualBreakCount="1">
        <brk id="20" max="6" man="1"/>
      </rowBreaks>
      <pageMargins left="0.70866141732283472" right="0.70866141732283472" top="0.74803149606299213" bottom="0.74803149606299213" header="0.31496062992125984" footer="0.31496062992125984"/>
      <printOptions horizontalCentered="1"/>
      <pageSetup paperSize="9" scale="76" fitToHeight="0" orientation="portrait" r:id="rId1"/>
      <headerFooter alignWithMargins="0">
        <oddHeader>&amp;L&amp;G</oddHeader>
        <oddFooter>&amp;L&amp;"Arial,Fett"D&amp;8irection de la santé publique et des affaires sociales Service de la santé publique&amp;"Arial,Standard"&amp;R&amp;6Pages  sur &amp;P&amp;N</oddFooter>
      </headerFooter>
    </customSheetView>
  </customSheetViews>
  <mergeCells count="6">
    <mergeCell ref="A25:E25"/>
    <mergeCell ref="F7:H7"/>
    <mergeCell ref="A3:E3"/>
    <mergeCell ref="A5:E5"/>
    <mergeCell ref="A6:E6"/>
    <mergeCell ref="A23:E23"/>
  </mergeCells>
  <phoneticPr fontId="31" type="noConversion"/>
  <conditionalFormatting sqref="D8:D22">
    <cfRule type="expression" dxfId="77" priority="2">
      <formula>$C8="OUI"</formula>
    </cfRule>
    <cfRule type="expression" dxfId="76" priority="3">
      <formula>$C8="dès 2027"</formula>
    </cfRule>
  </conditionalFormatting>
  <conditionalFormatting sqref="E8:E22">
    <cfRule type="expression" dxfId="75" priority="1">
      <formula>$D8="En coopération"</formula>
    </cfRule>
  </conditionalFormatting>
  <dataValidations count="2">
    <dataValidation type="list" allowBlank="1" showInputMessage="1" showErrorMessage="1" sqref="D8:D22" xr:uid="{00000000-0002-0000-0C00-000000000000}">
      <formula1>"Médecins spécialistes disponibles en interne,En coopération"</formula1>
    </dataValidation>
    <dataValidation type="list" allowBlank="1" showInputMessage="1" showErrorMessage="1" sqref="C8:C22" xr:uid="{16C9B9A7-D6AA-4ECC-8C61-1147573E1A99}">
      <formula1>"OUI,NON,dès 2027,"</formula1>
    </dataValidation>
  </dataValidations>
  <hyperlinks>
    <hyperlink ref="A28:E28" location="'4. Postulation'!A1" display="4. Postulation" xr:uid="{6F8F2E69-F45B-41E8-A866-7F048EA2ECA3}"/>
    <hyperlink ref="A28" location="'3. Postulation'!A1" display="3. Postulation" xr:uid="{21ADC068-33EC-4DCB-9318-1ED182FF7534}"/>
  </hyperlinks>
  <printOptions horizontalCentered="1"/>
  <pageMargins left="0.23622047244094491" right="0.23622047244094491" top="0.74803149606299213" bottom="0.74803149606299213" header="0.31496062992125984" footer="0.31496062992125984"/>
  <pageSetup paperSize="9" scale="75" fitToHeight="0" orientation="portrait" r:id="rId2"/>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46">
    <tabColor rgb="FFFFCC66"/>
    <outlinePr applyStyles="1"/>
    <pageSetUpPr fitToPage="1"/>
  </sheetPr>
  <dimension ref="A1:X69"/>
  <sheetViews>
    <sheetView showGridLines="0" zoomScale="115" zoomScaleNormal="115" workbookViewId="0">
      <selection activeCell="E15" sqref="E15"/>
    </sheetView>
  </sheetViews>
  <sheetFormatPr baseColWidth="10" defaultColWidth="11.42578125" defaultRowHeight="12.75"/>
  <cols>
    <col min="1" max="1" width="22.140625" style="99" customWidth="1"/>
    <col min="2" max="2" width="69.85546875" style="99" customWidth="1"/>
    <col min="3" max="3" width="23.42578125" style="99" customWidth="1"/>
    <col min="4" max="4" width="5.42578125" style="99" customWidth="1"/>
    <col min="5" max="5" width="32.42578125" style="99" customWidth="1"/>
    <col min="6" max="6" width="41.85546875" style="99" customWidth="1"/>
    <col min="7" max="7" width="49.7109375" style="99" customWidth="1"/>
    <col min="8" max="16384" width="11.42578125" style="99"/>
  </cols>
  <sheetData>
    <row r="1" spans="1:19" ht="14.1" customHeight="1">
      <c r="A1" s="266" t="s">
        <v>1015</v>
      </c>
      <c r="C1" s="395" t="s">
        <v>7</v>
      </c>
      <c r="D1" s="266"/>
    </row>
    <row r="2" spans="1:19" ht="14.1" customHeight="1">
      <c r="A2" s="267" t="str">
        <f>'Page de garde'!$A$8</f>
        <v>"saisir le nom de votre institution"</v>
      </c>
      <c r="C2" s="396" t="str">
        <f>'Page de garde'!$A$11</f>
        <v>"saisir le nom du site"</v>
      </c>
      <c r="D2" s="267"/>
    </row>
    <row r="3" spans="1:19" ht="33.950000000000003" customHeight="1">
      <c r="A3" s="693" t="s">
        <v>970</v>
      </c>
      <c r="B3" s="693"/>
      <c r="C3" s="693"/>
      <c r="D3" s="397"/>
    </row>
    <row r="4" spans="1:19" s="56" customFormat="1" ht="9" customHeight="1"/>
    <row r="5" spans="1:19" s="462" customFormat="1" ht="126.6" customHeight="1">
      <c r="A5" s="684" t="s">
        <v>1001</v>
      </c>
      <c r="B5" s="732"/>
      <c r="C5" s="732"/>
      <c r="E5" s="463"/>
      <c r="K5" s="741"/>
      <c r="L5" s="741"/>
      <c r="M5" s="741"/>
      <c r="N5" s="463"/>
      <c r="Q5" s="741"/>
      <c r="R5" s="742"/>
      <c r="S5" s="742"/>
    </row>
    <row r="6" spans="1:19" s="56" customFormat="1" ht="37.5" customHeight="1">
      <c r="A6" s="684" t="s">
        <v>993</v>
      </c>
      <c r="B6" s="684"/>
      <c r="C6" s="684"/>
    </row>
    <row r="7" spans="1:19" s="465" customFormat="1" ht="38.25">
      <c r="A7" s="453" t="s">
        <v>40</v>
      </c>
      <c r="B7" s="453" t="s">
        <v>977</v>
      </c>
      <c r="C7" s="464" t="s">
        <v>619</v>
      </c>
    </row>
    <row r="8" spans="1:19" s="55" customFormat="1" ht="45">
      <c r="A8" s="53" t="s">
        <v>66</v>
      </c>
      <c r="B8" s="57" t="s">
        <v>518</v>
      </c>
      <c r="C8" s="54"/>
    </row>
    <row r="9" spans="1:19" s="55" customFormat="1" ht="33.75">
      <c r="A9" s="53" t="s">
        <v>75</v>
      </c>
      <c r="B9" s="57" t="s">
        <v>517</v>
      </c>
      <c r="C9" s="54"/>
    </row>
    <row r="10" spans="1:19" s="55" customFormat="1" ht="22.5">
      <c r="A10" s="53" t="s">
        <v>89</v>
      </c>
      <c r="B10" s="57" t="s">
        <v>974</v>
      </c>
      <c r="C10" s="54"/>
    </row>
    <row r="11" spans="1:19" s="55" customFormat="1" ht="56.25">
      <c r="A11" s="53" t="s">
        <v>91</v>
      </c>
      <c r="B11" s="57" t="s">
        <v>519</v>
      </c>
      <c r="C11" s="54"/>
    </row>
    <row r="12" spans="1:19" s="257" customFormat="1" ht="22.5">
      <c r="A12" s="448" t="s">
        <v>92</v>
      </c>
      <c r="B12" s="466" t="s">
        <v>520</v>
      </c>
      <c r="C12" s="35"/>
    </row>
    <row r="13" spans="1:19" s="55" customFormat="1" ht="22.5">
      <c r="A13" s="53" t="s">
        <v>100</v>
      </c>
      <c r="B13" s="57" t="s">
        <v>521</v>
      </c>
      <c r="C13" s="54"/>
      <c r="F13" s="257"/>
    </row>
    <row r="14" spans="1:19" s="55" customFormat="1" ht="33.75">
      <c r="A14" s="53" t="s">
        <v>107</v>
      </c>
      <c r="B14" s="57" t="s">
        <v>1089</v>
      </c>
      <c r="C14" s="54"/>
    </row>
    <row r="15" spans="1:19" s="55" customFormat="1" ht="22.5">
      <c r="A15" s="53" t="s">
        <v>114</v>
      </c>
      <c r="B15" s="57" t="s">
        <v>1090</v>
      </c>
      <c r="C15" s="54"/>
    </row>
    <row r="16" spans="1:19" s="257" customFormat="1" ht="32.450000000000003" customHeight="1">
      <c r="A16" s="448" t="s">
        <v>118</v>
      </c>
      <c r="B16" s="466" t="s">
        <v>522</v>
      </c>
      <c r="C16" s="35"/>
      <c r="E16" s="79"/>
      <c r="F16" s="76"/>
      <c r="G16" s="76"/>
    </row>
    <row r="17" spans="1:24" s="257" customFormat="1" ht="78.75">
      <c r="A17" s="448" t="s">
        <v>120</v>
      </c>
      <c r="B17" s="466" t="s">
        <v>971</v>
      </c>
      <c r="C17" s="35"/>
      <c r="P17" s="737"/>
      <c r="Q17" s="737"/>
      <c r="R17" s="737"/>
      <c r="S17" s="737"/>
      <c r="T17" s="737"/>
      <c r="U17" s="737"/>
      <c r="V17" s="737"/>
      <c r="W17" s="737"/>
    </row>
    <row r="18" spans="1:24" s="257" customFormat="1" ht="21.6" customHeight="1">
      <c r="A18" s="448" t="s">
        <v>124</v>
      </c>
      <c r="B18" s="466" t="s">
        <v>523</v>
      </c>
      <c r="C18" s="35"/>
    </row>
    <row r="19" spans="1:24" s="257" customFormat="1" ht="21.6" customHeight="1">
      <c r="A19" s="448" t="s">
        <v>125</v>
      </c>
      <c r="B19" s="466" t="s">
        <v>523</v>
      </c>
      <c r="C19" s="35"/>
    </row>
    <row r="20" spans="1:24" s="257" customFormat="1" ht="21.6" customHeight="1">
      <c r="A20" s="448" t="s">
        <v>126</v>
      </c>
      <c r="B20" s="466" t="s">
        <v>523</v>
      </c>
      <c r="C20" s="35"/>
    </row>
    <row r="21" spans="1:24" s="257" customFormat="1" ht="21.6" customHeight="1">
      <c r="A21" s="448" t="s">
        <v>127</v>
      </c>
      <c r="B21" s="466" t="s">
        <v>523</v>
      </c>
      <c r="C21" s="35"/>
    </row>
    <row r="22" spans="1:24" s="257" customFormat="1" ht="21.6" customHeight="1">
      <c r="A22" s="448" t="s">
        <v>128</v>
      </c>
      <c r="B22" s="466" t="s">
        <v>523</v>
      </c>
      <c r="C22" s="35"/>
    </row>
    <row r="23" spans="1:24" s="257" customFormat="1" ht="21.6" customHeight="1">
      <c r="A23" s="448" t="s">
        <v>129</v>
      </c>
      <c r="B23" s="466" t="s">
        <v>523</v>
      </c>
      <c r="C23" s="35"/>
    </row>
    <row r="24" spans="1:24" s="257" customFormat="1" ht="41.1" customHeight="1">
      <c r="A24" s="448" t="s">
        <v>130</v>
      </c>
      <c r="B24" s="57" t="s">
        <v>975</v>
      </c>
      <c r="C24" s="35"/>
      <c r="P24" s="737"/>
      <c r="Q24" s="622"/>
      <c r="R24" s="622"/>
      <c r="S24" s="622"/>
      <c r="T24" s="622"/>
      <c r="U24" s="622"/>
      <c r="V24" s="622"/>
      <c r="W24" s="622"/>
    </row>
    <row r="25" spans="1:24" s="257" customFormat="1" ht="41.1" customHeight="1">
      <c r="A25" s="448" t="s">
        <v>131</v>
      </c>
      <c r="B25" s="57" t="s">
        <v>975</v>
      </c>
      <c r="C25" s="35"/>
      <c r="P25" s="467"/>
    </row>
    <row r="26" spans="1:24" s="257" customFormat="1" ht="33.75">
      <c r="A26" s="448" t="s">
        <v>135</v>
      </c>
      <c r="B26" s="466" t="s">
        <v>524</v>
      </c>
      <c r="C26" s="35"/>
    </row>
    <row r="27" spans="1:24" s="257" customFormat="1" ht="51.95" customHeight="1">
      <c r="A27" s="448" t="s">
        <v>138</v>
      </c>
      <c r="B27" s="466" t="s">
        <v>525</v>
      </c>
      <c r="C27" s="35"/>
    </row>
    <row r="28" spans="1:24" s="257" customFormat="1" ht="22.5">
      <c r="A28" s="448" t="s">
        <v>144</v>
      </c>
      <c r="B28" s="466" t="s">
        <v>949</v>
      </c>
      <c r="C28" s="35"/>
    </row>
    <row r="29" spans="1:24" s="257" customFormat="1" ht="67.5">
      <c r="A29" s="448" t="s">
        <v>147</v>
      </c>
      <c r="B29" s="466" t="s">
        <v>972</v>
      </c>
      <c r="C29" s="35"/>
    </row>
    <row r="30" spans="1:24" s="257" customFormat="1" ht="33.75">
      <c r="A30" s="448" t="s">
        <v>148</v>
      </c>
      <c r="B30" s="466" t="s">
        <v>1088</v>
      </c>
      <c r="C30" s="35"/>
      <c r="P30" s="737"/>
      <c r="Q30" s="622"/>
      <c r="R30" s="622"/>
      <c r="S30" s="622"/>
      <c r="T30" s="622"/>
      <c r="U30" s="622"/>
      <c r="V30" s="622"/>
    </row>
    <row r="31" spans="1:24" s="257" customFormat="1" ht="45">
      <c r="A31" s="448" t="s">
        <v>161</v>
      </c>
      <c r="B31" s="466" t="s">
        <v>973</v>
      </c>
      <c r="C31" s="35"/>
    </row>
    <row r="32" spans="1:24" s="257" customFormat="1" ht="45">
      <c r="A32" s="448" t="s">
        <v>166</v>
      </c>
      <c r="B32" s="466" t="s">
        <v>950</v>
      </c>
      <c r="C32" s="35"/>
      <c r="P32" s="737"/>
      <c r="Q32" s="737"/>
      <c r="R32" s="737"/>
      <c r="S32" s="737"/>
      <c r="T32" s="737"/>
      <c r="U32" s="737"/>
      <c r="V32" s="737"/>
      <c r="W32" s="737"/>
      <c r="X32" s="737"/>
    </row>
    <row r="33" spans="1:24" s="257" customFormat="1" ht="45">
      <c r="A33" s="448" t="s">
        <v>167</v>
      </c>
      <c r="B33" s="466" t="s">
        <v>526</v>
      </c>
      <c r="C33" s="35"/>
      <c r="P33" s="737"/>
      <c r="Q33" s="737"/>
      <c r="R33" s="737"/>
      <c r="S33" s="737"/>
      <c r="T33" s="737"/>
      <c r="U33" s="737"/>
      <c r="V33" s="737"/>
      <c r="W33" s="737"/>
      <c r="X33" s="737"/>
    </row>
    <row r="34" spans="1:24" s="55" customFormat="1" ht="22.5">
      <c r="A34" s="53" t="s">
        <v>170</v>
      </c>
      <c r="B34" s="57" t="s">
        <v>527</v>
      </c>
      <c r="C34" s="54"/>
      <c r="P34" s="737"/>
      <c r="Q34" s="737"/>
      <c r="R34" s="737"/>
      <c r="S34" s="737"/>
      <c r="T34" s="737"/>
      <c r="U34" s="737"/>
      <c r="V34" s="737"/>
      <c r="W34" s="737"/>
      <c r="X34" s="737"/>
    </row>
    <row r="35" spans="1:24" s="257" customFormat="1" ht="22.5">
      <c r="A35" s="448" t="s">
        <v>175</v>
      </c>
      <c r="B35" s="466" t="s">
        <v>528</v>
      </c>
      <c r="C35" s="35"/>
    </row>
    <row r="36" spans="1:24" s="257" customFormat="1" ht="33.75">
      <c r="A36" s="449" t="s">
        <v>180</v>
      </c>
      <c r="B36" s="468" t="s">
        <v>529</v>
      </c>
      <c r="C36" s="469"/>
      <c r="D36" s="470"/>
      <c r="E36" s="79"/>
      <c r="F36" s="79"/>
      <c r="G36" s="471"/>
      <c r="P36" s="737"/>
      <c r="Q36" s="622"/>
    </row>
    <row r="37" spans="1:24" s="257" customFormat="1" ht="33.75">
      <c r="A37" s="449" t="s">
        <v>181</v>
      </c>
      <c r="B37" s="468" t="s">
        <v>530</v>
      </c>
      <c r="C37" s="469"/>
      <c r="D37" s="470"/>
      <c r="E37" s="79"/>
      <c r="F37" s="80"/>
      <c r="G37" s="472"/>
      <c r="P37" s="737"/>
      <c r="Q37" s="737"/>
    </row>
    <row r="38" spans="1:24" s="257" customFormat="1" ht="22.5">
      <c r="A38" s="448" t="s">
        <v>670</v>
      </c>
      <c r="B38" s="83" t="s">
        <v>1003</v>
      </c>
      <c r="C38" s="473">
        <f>'3.7.1 GEBH'!D5</f>
        <v>0</v>
      </c>
      <c r="E38" s="79"/>
    </row>
    <row r="39" spans="1:24" s="257" customFormat="1" ht="33.75">
      <c r="A39" s="448" t="s">
        <v>671</v>
      </c>
      <c r="B39" s="83" t="s">
        <v>1002</v>
      </c>
      <c r="C39" s="473">
        <f>'3.7.2 GEBS'!D5</f>
        <v>0</v>
      </c>
      <c r="E39" s="79"/>
    </row>
    <row r="40" spans="1:24" s="257" customFormat="1" ht="56.25">
      <c r="A40" s="448" t="s">
        <v>184</v>
      </c>
      <c r="B40" s="466" t="s">
        <v>531</v>
      </c>
      <c r="C40" s="35"/>
      <c r="E40" s="79"/>
      <c r="P40" s="737"/>
      <c r="Q40" s="622"/>
    </row>
    <row r="41" spans="1:24" s="257" customFormat="1" ht="56.25">
      <c r="A41" s="448" t="s">
        <v>185</v>
      </c>
      <c r="B41" s="466" t="s">
        <v>531</v>
      </c>
      <c r="C41" s="35"/>
      <c r="E41" s="79"/>
    </row>
    <row r="42" spans="1:24" s="55" customFormat="1" ht="56.25">
      <c r="A42" s="53" t="s">
        <v>186</v>
      </c>
      <c r="B42" s="466" t="s">
        <v>531</v>
      </c>
      <c r="C42" s="54"/>
      <c r="E42" s="79"/>
    </row>
    <row r="43" spans="1:24" s="257" customFormat="1">
      <c r="A43" s="448" t="s">
        <v>188</v>
      </c>
      <c r="B43" s="466" t="s">
        <v>532</v>
      </c>
      <c r="C43" s="35"/>
      <c r="E43" s="79"/>
    </row>
    <row r="44" spans="1:24" s="257" customFormat="1">
      <c r="A44" s="448" t="s">
        <v>189</v>
      </c>
      <c r="B44" s="466" t="s">
        <v>533</v>
      </c>
      <c r="C44" s="35"/>
      <c r="E44" s="79"/>
    </row>
    <row r="45" spans="1:24" s="257" customFormat="1">
      <c r="A45" s="51" t="s">
        <v>190</v>
      </c>
      <c r="B45" s="57" t="s">
        <v>951</v>
      </c>
      <c r="C45" s="35"/>
      <c r="E45" s="79"/>
    </row>
    <row r="46" spans="1:24" s="257" customFormat="1">
      <c r="A46" s="448" t="s">
        <v>191</v>
      </c>
      <c r="B46" s="466" t="s">
        <v>534</v>
      </c>
      <c r="C46" s="35"/>
      <c r="E46" s="79"/>
    </row>
    <row r="47" spans="1:24" s="56" customFormat="1" ht="22.5">
      <c r="A47" s="448" t="s">
        <v>194</v>
      </c>
      <c r="B47" s="81" t="s">
        <v>976</v>
      </c>
      <c r="C47" s="54"/>
      <c r="D47" s="55"/>
      <c r="E47" s="79"/>
      <c r="F47" s="471"/>
      <c r="G47" s="55"/>
      <c r="H47" s="55"/>
      <c r="I47" s="55"/>
      <c r="J47" s="55"/>
      <c r="K47" s="55"/>
    </row>
    <row r="48" spans="1:24" s="52" customFormat="1">
      <c r="A48" s="448" t="s">
        <v>198</v>
      </c>
      <c r="B48" s="738" t="s">
        <v>1004</v>
      </c>
      <c r="C48" s="473">
        <f>'3.7.3 KINM-C'!D9</f>
        <v>0</v>
      </c>
      <c r="D48" s="257"/>
      <c r="E48" s="79"/>
      <c r="G48" s="257"/>
      <c r="H48" s="257"/>
      <c r="I48" s="257"/>
      <c r="J48" s="257"/>
      <c r="K48" s="257"/>
    </row>
    <row r="49" spans="1:19" s="52" customFormat="1">
      <c r="A49" s="448" t="s">
        <v>199</v>
      </c>
      <c r="B49" s="739"/>
      <c r="C49" s="473">
        <f>'3.7.3 KINM-C'!D15</f>
        <v>0</v>
      </c>
      <c r="D49" s="257"/>
      <c r="E49" s="79"/>
      <c r="F49" s="257"/>
      <c r="G49" s="257"/>
      <c r="H49" s="257"/>
      <c r="I49" s="257"/>
      <c r="J49" s="257"/>
      <c r="K49" s="257"/>
    </row>
    <row r="50" spans="1:19" s="52" customFormat="1">
      <c r="A50" s="448" t="s">
        <v>200</v>
      </c>
      <c r="B50" s="83" t="s">
        <v>1005</v>
      </c>
      <c r="C50" s="473">
        <f>'3.7.4 KINB'!D7</f>
        <v>0</v>
      </c>
      <c r="D50" s="257"/>
      <c r="E50" s="79"/>
      <c r="F50" s="257"/>
      <c r="G50" s="257"/>
      <c r="H50" s="257"/>
      <c r="I50" s="257"/>
      <c r="J50" s="257"/>
      <c r="K50" s="257"/>
    </row>
    <row r="51" spans="1:19" s="52" customFormat="1">
      <c r="A51" s="448" t="s">
        <v>354</v>
      </c>
      <c r="B51" s="738" t="s">
        <v>1006</v>
      </c>
      <c r="C51" s="473">
        <f>'3.7.5 KAA-B-C-D'!B22</f>
        <v>0</v>
      </c>
      <c r="D51" s="257"/>
      <c r="E51" s="79"/>
      <c r="F51" s="257"/>
      <c r="G51" s="257"/>
      <c r="H51" s="257"/>
      <c r="I51" s="257"/>
      <c r="J51" s="257"/>
      <c r="K51" s="257"/>
    </row>
    <row r="52" spans="1:19" s="52" customFormat="1">
      <c r="A52" s="448" t="s">
        <v>356</v>
      </c>
      <c r="B52" s="740"/>
      <c r="C52" s="473">
        <f>'3.7.5 KAA-B-C-D'!C22</f>
        <v>0</v>
      </c>
      <c r="D52" s="257"/>
      <c r="E52" s="79"/>
      <c r="F52" s="257"/>
      <c r="G52" s="257"/>
      <c r="H52" s="257"/>
      <c r="I52" s="257"/>
      <c r="J52" s="257"/>
      <c r="K52" s="257"/>
    </row>
    <row r="53" spans="1:19" s="56" customFormat="1">
      <c r="A53" s="53" t="s">
        <v>358</v>
      </c>
      <c r="B53" s="740"/>
      <c r="C53" s="474">
        <f>'3.7.5 KAA-B-C-D'!D22</f>
        <v>0</v>
      </c>
      <c r="D53" s="55"/>
      <c r="E53" s="79"/>
      <c r="F53" s="55"/>
      <c r="G53" s="55"/>
      <c r="H53" s="55"/>
      <c r="I53" s="55"/>
      <c r="J53" s="55"/>
      <c r="K53" s="55"/>
    </row>
    <row r="54" spans="1:19" s="52" customFormat="1">
      <c r="A54" s="51" t="s">
        <v>360</v>
      </c>
      <c r="B54" s="739"/>
      <c r="C54" s="473">
        <f>'3.7.5 KAA-B-C-D'!E22</f>
        <v>0</v>
      </c>
      <c r="D54" s="257"/>
      <c r="E54" s="79"/>
      <c r="F54" s="257"/>
      <c r="G54" s="257"/>
      <c r="H54" s="257"/>
      <c r="I54" s="257"/>
      <c r="J54" s="257"/>
      <c r="K54" s="257"/>
    </row>
    <row r="55" spans="1:19" s="52" customFormat="1">
      <c r="A55" s="51" t="s">
        <v>201</v>
      </c>
      <c r="B55" s="83" t="s">
        <v>1007</v>
      </c>
      <c r="C55" s="473">
        <f>'3.7.6 GER'!D7</f>
        <v>0</v>
      </c>
      <c r="D55" s="257"/>
      <c r="E55" s="79"/>
      <c r="F55" s="257"/>
      <c r="G55" s="257"/>
      <c r="H55" s="257"/>
      <c r="I55" s="257"/>
      <c r="J55" s="257"/>
      <c r="K55" s="257"/>
    </row>
    <row r="56" spans="1:19" s="52" customFormat="1">
      <c r="A56" s="51" t="s">
        <v>202</v>
      </c>
      <c r="B56" s="83" t="s">
        <v>1008</v>
      </c>
      <c r="C56" s="473">
        <f>'3.7.7 PAL'!D7</f>
        <v>0</v>
      </c>
      <c r="D56" s="257"/>
      <c r="E56" s="79"/>
      <c r="F56" s="257"/>
      <c r="G56" s="257"/>
      <c r="H56" s="257"/>
      <c r="I56" s="257"/>
      <c r="J56" s="257"/>
      <c r="K56" s="257"/>
    </row>
    <row r="57" spans="1:19" s="52" customFormat="1" ht="33.75">
      <c r="A57" s="51" t="s">
        <v>204</v>
      </c>
      <c r="B57" s="57" t="s">
        <v>535</v>
      </c>
      <c r="C57" s="35"/>
      <c r="D57" s="257"/>
      <c r="E57" s="257"/>
      <c r="F57" s="257"/>
      <c r="G57" s="257"/>
      <c r="H57" s="257"/>
      <c r="I57" s="257"/>
      <c r="J57" s="257"/>
      <c r="K57" s="257"/>
    </row>
    <row r="58" spans="1:19" s="56" customFormat="1" ht="38.1" customHeight="1">
      <c r="A58" s="730" t="s">
        <v>722</v>
      </c>
      <c r="B58" s="731"/>
      <c r="C58" s="731"/>
      <c r="D58" s="257"/>
      <c r="G58" s="257"/>
      <c r="H58" s="257"/>
      <c r="I58" s="257"/>
      <c r="J58" s="257"/>
      <c r="K58" s="257"/>
    </row>
    <row r="59" spans="1:19" s="56" customFormat="1">
      <c r="A59" s="475"/>
      <c r="B59" s="476"/>
      <c r="C59" s="476"/>
      <c r="D59" s="257"/>
      <c r="G59" s="257"/>
      <c r="H59" s="257"/>
      <c r="I59" s="257"/>
      <c r="J59" s="257"/>
      <c r="K59" s="257"/>
    </row>
    <row r="60" spans="1:19" s="462" customFormat="1" ht="12.6" customHeight="1">
      <c r="A60" s="733" t="s">
        <v>1152</v>
      </c>
      <c r="B60" s="733"/>
      <c r="C60" s="733"/>
      <c r="D60" s="95"/>
      <c r="E60" s="95"/>
      <c r="F60" s="95"/>
      <c r="K60" s="741"/>
      <c r="L60" s="741"/>
      <c r="M60" s="741"/>
      <c r="N60" s="741"/>
      <c r="Q60" s="741"/>
      <c r="R60" s="742"/>
      <c r="S60" s="742"/>
    </row>
    <row r="61" spans="1:19" s="56" customFormat="1">
      <c r="A61" s="475"/>
      <c r="B61" s="476"/>
      <c r="C61" s="476"/>
      <c r="D61" s="257"/>
      <c r="G61" s="257"/>
      <c r="H61" s="257"/>
      <c r="I61" s="257"/>
      <c r="J61" s="257"/>
      <c r="K61" s="257"/>
    </row>
    <row r="62" spans="1:19" s="133" customFormat="1" ht="168.6" customHeight="1">
      <c r="A62" s="734" t="s">
        <v>625</v>
      </c>
      <c r="B62" s="735"/>
      <c r="C62" s="736"/>
    </row>
    <row r="63" spans="1:19" s="56" customFormat="1">
      <c r="D63" s="257"/>
      <c r="G63" s="257"/>
      <c r="H63" s="257"/>
      <c r="I63" s="257"/>
      <c r="J63" s="257"/>
      <c r="K63" s="257"/>
    </row>
    <row r="64" spans="1:19" s="410" customFormat="1">
      <c r="A64" s="52" t="s">
        <v>1027</v>
      </c>
      <c r="B64" s="52"/>
      <c r="C64" s="52"/>
      <c r="D64" s="412"/>
      <c r="E64" s="412"/>
      <c r="F64" s="412"/>
      <c r="G64" s="413"/>
      <c r="H64" s="265"/>
    </row>
    <row r="65" spans="1:8" s="52" customFormat="1">
      <c r="A65" s="77" t="s">
        <v>1026</v>
      </c>
      <c r="B65" s="77"/>
      <c r="C65" s="77"/>
      <c r="D65" s="77"/>
      <c r="E65" s="77"/>
      <c r="F65" s="414"/>
      <c r="G65" s="413"/>
      <c r="H65" s="414"/>
    </row>
    <row r="66" spans="1:8">
      <c r="B66" s="56"/>
      <c r="C66" s="56"/>
    </row>
    <row r="69" spans="1:8">
      <c r="A69" s="477"/>
    </row>
  </sheetData>
  <sheetProtection algorithmName="SHA-512" hashValue="P8n6ME9nUpgHKVNbhzDT1p8u/+moIGItdyo96XbVfxzjZhT7FtP4ye31CWvegUB+wyZMo+asxYUOXZITf2kcjw==" saltValue="KeJQiySMllr9kA0Ub8RBuA==" spinCount="100000" sheet="1" objects="1" scenarios="1" formatRows="0"/>
  <customSheetViews>
    <customSheetView guid="{21F13F3C-C390-477F-A569-DF7158452A6C}" showGridLines="0" hiddenRows="1">
      <selection activeCell="A12" sqref="A12:F12"/>
      <pageMargins left="0.25" right="0.25" top="0.75" bottom="0.75" header="0.3" footer="0.3"/>
      <printOptions horizontalCentered="1"/>
      <pageSetup paperSize="9" scale="39" fitToHeight="0" orientation="portrait" r:id="rId1"/>
      <headerFooter alignWithMargins="0">
        <oddHeader>&amp;L&amp;G</oddHeader>
        <oddFooter>&amp;L&amp;"Arial,Fett"D&amp;8irection de la santé publique et des affaires socialesService de la santé publique&amp;"Arial,Standard"&amp;R&amp;6Pages  sur &amp;P&amp;N</oddFooter>
      </headerFooter>
    </customSheetView>
  </customSheetViews>
  <mergeCells count="19">
    <mergeCell ref="P40:Q40"/>
    <mergeCell ref="B48:B49"/>
    <mergeCell ref="B51:B54"/>
    <mergeCell ref="K5:M5"/>
    <mergeCell ref="K60:N60"/>
    <mergeCell ref="Q5:S5"/>
    <mergeCell ref="Q60:S60"/>
    <mergeCell ref="P17:W17"/>
    <mergeCell ref="P30:V30"/>
    <mergeCell ref="P32:X34"/>
    <mergeCell ref="P24:W24"/>
    <mergeCell ref="P36:Q36"/>
    <mergeCell ref="P37:Q37"/>
    <mergeCell ref="A3:C3"/>
    <mergeCell ref="A5:C5"/>
    <mergeCell ref="A60:C60"/>
    <mergeCell ref="A6:C6"/>
    <mergeCell ref="A62:C62"/>
    <mergeCell ref="A58:C58"/>
  </mergeCells>
  <phoneticPr fontId="31" type="noConversion"/>
  <dataValidations count="1">
    <dataValidation type="list" allowBlank="1" showInputMessage="1" showErrorMessage="1" sqref="C40:C47 C57 C8:C35" xr:uid="{BBE3C426-5E8B-446F-B7DE-AB323B7AE7C4}">
      <formula1>"OUI,NON,dès 2027"</formula1>
    </dataValidation>
  </dataValidations>
  <hyperlinks>
    <hyperlink ref="B38" location="'3.7.1 GEBH'!A1" display="3.7.1 Autres exigences supplémentaires : GEBH Maisons de naissance et NEOG Soins de base aux nouveau-nés (à partir d’un AG 36 0/7 SA)" xr:uid="{2B0CDC73-0882-42A4-9EAC-EAAB80B0BF4E}"/>
    <hyperlink ref="B39" location="'3.7.2 GEBS'!A1" display="3.7.2 Autres exigences supplémentaires : GEBS Accouchement dirigé par des sages-femmes à l’hôpital ou en milieu hospitalier et NEOG Soins de base aux nouveau-nés (à partir d’un AG 36 0/7 SA)" xr:uid="{83CB2E69-C3EF-4DBD-9F2A-311B36A9F806}"/>
    <hyperlink ref="B50" location="'3.7.4 KINB'!A1" display="3.7.4 Autres exigences supplémentaires : KINB Chirurgie pédiatrique de base" xr:uid="{6A1A5125-98A1-48E1-BD2F-EB91D1201E83}"/>
    <hyperlink ref="B51:B54" location="'3.7.5 KAA-B-C-D'!A1" display="3.7.5 Autres exigences supplémentaires : KAA, KAB, KAC, KAD Anesthésie pédiatrique" xr:uid="{F79ED573-4145-43B6-8DB2-8A662F6CB202}"/>
    <hyperlink ref="B55" location="'3.7.6 GER'!A1" display="3.7.6 Autres exigences supplémentaires : GER Centre de compétences en gériatrie aiguë" xr:uid="{4122FC77-9951-4F80-BEF8-3BCDFD1DEC11}"/>
    <hyperlink ref="B56" location="'3.7.7 PAL'!A1" display="3.7.7 Autres exigences supplémentaires : PAL Centre de compétences en soins palliatifs" xr:uid="{A071092B-09CB-4676-B154-374C05C7FCF0}"/>
    <hyperlink ref="A65" location="'3. Postulation'!A1" display="3. Postulation" xr:uid="{F33C2473-4881-4ECD-8905-9E5DF8B4581B}"/>
    <hyperlink ref="B48:B49" location="'3.7.3 KINM-C'!A1" display="3.7.3 Autres exigences supplémentaires : KINM Pédiatrie et KINC Chirurgie pédiatrique" xr:uid="{BFD999E0-6276-4EB7-8DF9-1C7FD2EF2FB5}"/>
  </hyperlinks>
  <printOptions horizontalCentered="1"/>
  <pageMargins left="0.23622047244094491" right="0.23622047244094491" top="0.74803149606299213" bottom="0.74803149606299213" header="0.31496062992125984" footer="0.31496062992125984"/>
  <pageSetup paperSize="9" scale="87" fitToHeight="0" orientation="portrait" r:id="rId2"/>
  <headerFooter scaleWithDoc="0" alignWithMargins="0"/>
  <ignoredErrors>
    <ignoredError sqref="C38:C39 C48:C56"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04E99-131D-47A4-BED8-F3AACA39C712}">
  <sheetPr>
    <tabColor rgb="FFFFCC99"/>
    <pageSetUpPr fitToPage="1"/>
  </sheetPr>
  <dimension ref="A1:H17"/>
  <sheetViews>
    <sheetView showGridLines="0" zoomScale="85" zoomScaleNormal="85" zoomScaleSheetLayoutView="40" workbookViewId="0">
      <selection activeCell="B8" sqref="B8:D9"/>
    </sheetView>
  </sheetViews>
  <sheetFormatPr baseColWidth="10" defaultColWidth="10.85546875" defaultRowHeight="12.75"/>
  <cols>
    <col min="1" max="1" width="21.85546875" style="99" customWidth="1"/>
    <col min="2" max="2" width="63.5703125" style="99" customWidth="1"/>
    <col min="3" max="3" width="42.85546875" style="99" customWidth="1"/>
    <col min="4" max="4" width="25.28515625" style="99" customWidth="1"/>
    <col min="5" max="16384" width="10.85546875" style="99"/>
  </cols>
  <sheetData>
    <row r="1" spans="1:8">
      <c r="A1" s="266" t="s">
        <v>1015</v>
      </c>
      <c r="C1" s="395" t="s">
        <v>7</v>
      </c>
    </row>
    <row r="2" spans="1:8">
      <c r="A2" s="267" t="str">
        <f>'Page de garde'!$A$8</f>
        <v>"saisir le nom de votre institution"</v>
      </c>
      <c r="C2" s="396" t="str">
        <f>'Page de garde'!$A$11</f>
        <v>"saisir le nom du site"</v>
      </c>
    </row>
    <row r="3" spans="1:8" ht="47.45" customHeight="1">
      <c r="A3" s="743" t="s">
        <v>636</v>
      </c>
      <c r="B3" s="743"/>
      <c r="C3" s="743"/>
      <c r="D3" s="743"/>
    </row>
    <row r="5" spans="1:8" ht="45" customHeight="1">
      <c r="A5" s="745" t="s">
        <v>726</v>
      </c>
      <c r="B5" s="745"/>
      <c r="C5" s="745"/>
      <c r="D5" s="70"/>
    </row>
    <row r="6" spans="1:8" ht="42" customHeight="1">
      <c r="A6" s="747" t="s">
        <v>722</v>
      </c>
      <c r="B6" s="748"/>
      <c r="C6" s="748"/>
      <c r="D6" s="748"/>
    </row>
    <row r="8" spans="1:8" ht="409.6" customHeight="1">
      <c r="A8" s="746" t="s">
        <v>620</v>
      </c>
      <c r="B8" s="744" t="s">
        <v>624</v>
      </c>
      <c r="C8" s="744"/>
      <c r="D8" s="744"/>
    </row>
    <row r="9" spans="1:8" ht="118.5" customHeight="1">
      <c r="A9" s="746"/>
      <c r="B9" s="744"/>
      <c r="C9" s="744"/>
      <c r="D9" s="744"/>
    </row>
    <row r="10" spans="1:8" ht="368.1" customHeight="1">
      <c r="A10" s="478" t="s">
        <v>635</v>
      </c>
      <c r="B10" s="744" t="s">
        <v>979</v>
      </c>
      <c r="C10" s="744"/>
      <c r="D10" s="744"/>
    </row>
    <row r="11" spans="1:8" ht="287.25" customHeight="1">
      <c r="A11" s="478" t="s">
        <v>631</v>
      </c>
      <c r="B11" s="744" t="s">
        <v>622</v>
      </c>
      <c r="C11" s="744"/>
      <c r="D11" s="744"/>
    </row>
    <row r="12" spans="1:8" ht="321" customHeight="1">
      <c r="A12" s="478" t="s">
        <v>621</v>
      </c>
      <c r="B12" s="744" t="s">
        <v>623</v>
      </c>
      <c r="C12" s="744"/>
      <c r="D12" s="744"/>
    </row>
    <row r="14" spans="1:8" s="133" customFormat="1" ht="168.6" customHeight="1">
      <c r="A14" s="700" t="s">
        <v>625</v>
      </c>
      <c r="B14" s="700"/>
      <c r="C14" s="700"/>
      <c r="D14" s="700"/>
    </row>
    <row r="16" spans="1:8" s="410" customFormat="1">
      <c r="A16" s="52" t="s">
        <v>1027</v>
      </c>
      <c r="B16" s="52"/>
      <c r="C16" s="52"/>
      <c r="D16" s="52"/>
      <c r="E16" s="412"/>
      <c r="F16" s="412"/>
      <c r="G16" s="413"/>
      <c r="H16" s="265"/>
    </row>
    <row r="17" spans="1:8" s="52" customFormat="1">
      <c r="A17" s="77" t="s">
        <v>1026</v>
      </c>
      <c r="B17" s="77"/>
      <c r="C17" s="77"/>
      <c r="D17" s="77"/>
      <c r="E17" s="77"/>
      <c r="F17" s="414"/>
      <c r="G17" s="413"/>
      <c r="H17" s="414"/>
    </row>
  </sheetData>
  <sheetProtection algorithmName="SHA-512" hashValue="/Lo/rzCbyJejR76tkIRKBK12KETwdFlsxUbyv6Pe8amVRibrMX126qFMxmkul4Kx4DKw6zQlbh6AqFL+SmhM8Q==" saltValue="4VMqWfk36PZ/3XCeZgvoTg==" spinCount="100000" sheet="1" objects="1" scenarios="1" formatRows="0"/>
  <mergeCells count="9">
    <mergeCell ref="A14:D14"/>
    <mergeCell ref="A3:D3"/>
    <mergeCell ref="B8:D9"/>
    <mergeCell ref="A5:C5"/>
    <mergeCell ref="A8:A9"/>
    <mergeCell ref="B10:D10"/>
    <mergeCell ref="B11:D11"/>
    <mergeCell ref="B12:D12"/>
    <mergeCell ref="A6:D6"/>
  </mergeCells>
  <dataValidations count="1">
    <dataValidation type="list" allowBlank="1" showInputMessage="1" showErrorMessage="1" sqref="D5" xr:uid="{69F48454-620C-43A6-9F74-C578E9B522C2}">
      <formula1>"OUI,NON,dès 2027"</formula1>
    </dataValidation>
  </dataValidations>
  <hyperlinks>
    <hyperlink ref="A17" location="'3. Postulation'!A1" display="3. Postulation" xr:uid="{F8AE1DDD-48A4-4178-967F-C1877BA12DA2}"/>
  </hyperlinks>
  <pageMargins left="0.70866141732283472" right="0.70866141732283472" top="0.47244094488188981" bottom="0.43307086614173229" header="0.31496062992125984" footer="0.31496062992125984"/>
  <pageSetup paperSize="9" scale="58"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A6831-9322-4002-B211-5328032CD23A}">
  <sheetPr>
    <tabColor rgb="FFFFCC99"/>
    <pageSetUpPr fitToPage="1"/>
  </sheetPr>
  <dimension ref="A1:H18"/>
  <sheetViews>
    <sheetView showGridLines="0" workbookViewId="0">
      <selection activeCell="A6" sqref="A6:D6"/>
    </sheetView>
  </sheetViews>
  <sheetFormatPr baseColWidth="10" defaultColWidth="10.85546875" defaultRowHeight="12.75"/>
  <cols>
    <col min="1" max="1" width="21.85546875" style="99" customWidth="1"/>
    <col min="2" max="2" width="63.5703125" style="99" customWidth="1"/>
    <col min="3" max="3" width="42.85546875" style="99" customWidth="1"/>
    <col min="4" max="4" width="25.28515625" style="99" customWidth="1"/>
    <col min="5" max="16384" width="10.85546875" style="99"/>
  </cols>
  <sheetData>
    <row r="1" spans="1:4">
      <c r="A1" s="266" t="s">
        <v>1015</v>
      </c>
      <c r="C1" s="395" t="s">
        <v>7</v>
      </c>
    </row>
    <row r="2" spans="1:4">
      <c r="A2" s="267" t="str">
        <f>'Page de garde'!$A$8</f>
        <v>"saisir le nom de votre institution"</v>
      </c>
      <c r="C2" s="396" t="str">
        <f>'Page de garde'!$A$11</f>
        <v>"saisir le nom du site"</v>
      </c>
    </row>
    <row r="3" spans="1:4" ht="45.95" customHeight="1">
      <c r="A3" s="743" t="s">
        <v>719</v>
      </c>
      <c r="B3" s="743"/>
      <c r="C3" s="743"/>
      <c r="D3" s="743"/>
    </row>
    <row r="5" spans="1:4" ht="50.1" customHeight="1">
      <c r="A5" s="750" t="s">
        <v>727</v>
      </c>
      <c r="B5" s="750"/>
      <c r="C5" s="750"/>
      <c r="D5" s="66"/>
    </row>
    <row r="6" spans="1:4" ht="66.95" customHeight="1">
      <c r="A6" s="747" t="s">
        <v>980</v>
      </c>
      <c r="B6" s="748"/>
      <c r="C6" s="748"/>
      <c r="D6" s="748"/>
    </row>
    <row r="8" spans="1:4" ht="41.1" customHeight="1">
      <c r="A8" s="478" t="s">
        <v>627</v>
      </c>
      <c r="B8" s="749" t="s">
        <v>626</v>
      </c>
      <c r="C8" s="749"/>
      <c r="D8" s="749"/>
    </row>
    <row r="9" spans="1:4" ht="409.5" customHeight="1">
      <c r="A9" s="746" t="s">
        <v>628</v>
      </c>
      <c r="B9" s="744" t="s">
        <v>629</v>
      </c>
      <c r="C9" s="744"/>
      <c r="D9" s="744"/>
    </row>
    <row r="10" spans="1:4" ht="163.5" customHeight="1">
      <c r="A10" s="746"/>
      <c r="B10" s="744"/>
      <c r="C10" s="744"/>
      <c r="D10" s="744"/>
    </row>
    <row r="11" spans="1:4" ht="371.45" customHeight="1">
      <c r="A11" s="478" t="s">
        <v>630</v>
      </c>
      <c r="B11" s="744" t="s">
        <v>981</v>
      </c>
      <c r="C11" s="744"/>
      <c r="D11" s="744"/>
    </row>
    <row r="12" spans="1:4" ht="348.6" customHeight="1">
      <c r="A12" s="478" t="s">
        <v>631</v>
      </c>
      <c r="B12" s="744" t="s">
        <v>634</v>
      </c>
      <c r="C12" s="744"/>
      <c r="D12" s="744"/>
    </row>
    <row r="13" spans="1:4" ht="268.5" customHeight="1">
      <c r="A13" s="478" t="s">
        <v>632</v>
      </c>
      <c r="B13" s="744" t="s">
        <v>633</v>
      </c>
      <c r="C13" s="744"/>
      <c r="D13" s="744"/>
    </row>
    <row r="15" spans="1:4" s="133" customFormat="1" ht="168.6" customHeight="1">
      <c r="A15" s="700" t="s">
        <v>625</v>
      </c>
      <c r="B15" s="700"/>
      <c r="C15" s="700"/>
      <c r="D15" s="700"/>
    </row>
    <row r="17" spans="1:8" s="410" customFormat="1">
      <c r="A17" s="52" t="s">
        <v>1027</v>
      </c>
      <c r="B17" s="52"/>
      <c r="C17" s="52"/>
      <c r="D17" s="52"/>
      <c r="E17" s="412"/>
      <c r="F17" s="412"/>
      <c r="G17" s="413"/>
      <c r="H17" s="265"/>
    </row>
    <row r="18" spans="1:8" s="52" customFormat="1">
      <c r="A18" s="77" t="s">
        <v>1026</v>
      </c>
      <c r="B18" s="77"/>
      <c r="C18" s="77"/>
      <c r="D18" s="77"/>
      <c r="E18" s="77"/>
      <c r="F18" s="414"/>
      <c r="G18" s="413"/>
      <c r="H18" s="414"/>
    </row>
  </sheetData>
  <sheetProtection algorithmName="SHA-512" hashValue="qfAoohurD9aEJkFiQJtgUWqDH5Fr/8QuQsEbs4P50ZM05xqswq2x4lxFmHTgv1q/4MOQZpRI0ZbBwHGNyGxi3w==" saltValue="PaQ/2IGXfo8R8s9U5W5JVg==" spinCount="100000" sheet="1" objects="1" scenarios="1" formatRows="0"/>
  <mergeCells count="10">
    <mergeCell ref="B12:D12"/>
    <mergeCell ref="B13:D13"/>
    <mergeCell ref="A15:D15"/>
    <mergeCell ref="B8:D8"/>
    <mergeCell ref="A3:D3"/>
    <mergeCell ref="A5:C5"/>
    <mergeCell ref="A9:A10"/>
    <mergeCell ref="B9:D10"/>
    <mergeCell ref="B11:D11"/>
    <mergeCell ref="A6:D6"/>
  </mergeCells>
  <dataValidations count="1">
    <dataValidation type="list" allowBlank="1" showInputMessage="1" showErrorMessage="1" sqref="D5" xr:uid="{699C21E8-BFAB-409C-BE29-18206419CFBE}">
      <formula1>"OUI,NON,dès 2027"</formula1>
    </dataValidation>
  </dataValidations>
  <hyperlinks>
    <hyperlink ref="A18" location="'3. Postulation'!A1" display="3. Postulation" xr:uid="{026B0C17-9AE7-4C7E-8820-E0DC4F10B515}"/>
  </hyperlinks>
  <pageMargins left="0.70866141732283472" right="0.70866141732283472" top="0.47244094488188981" bottom="0.51181102362204722" header="0.31496062992125984" footer="0.31496062992125984"/>
  <pageSetup paperSize="9" scale="58"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283F2-3508-4627-A39B-E6B80DF34249}">
  <sheetPr>
    <tabColor rgb="FFFFCC99"/>
    <pageSetUpPr fitToPage="1"/>
  </sheetPr>
  <dimension ref="A1:H24"/>
  <sheetViews>
    <sheetView showGridLines="0" zoomScaleNormal="100" zoomScaleSheetLayoutView="115" workbookViewId="0">
      <selection activeCell="A10" sqref="A10:D10"/>
    </sheetView>
  </sheetViews>
  <sheetFormatPr baseColWidth="10" defaultColWidth="10.85546875" defaultRowHeight="12.75"/>
  <cols>
    <col min="1" max="1" width="21.85546875" style="99" customWidth="1"/>
    <col min="2" max="2" width="63.5703125" style="99" customWidth="1"/>
    <col min="3" max="3" width="42.85546875" style="99" customWidth="1"/>
    <col min="4" max="4" width="25.28515625" style="99" customWidth="1"/>
    <col min="5" max="16384" width="10.85546875" style="99"/>
  </cols>
  <sheetData>
    <row r="1" spans="1:4">
      <c r="A1" s="266" t="s">
        <v>1015</v>
      </c>
      <c r="C1" s="395" t="s">
        <v>7</v>
      </c>
    </row>
    <row r="2" spans="1:4">
      <c r="A2" s="267" t="str">
        <f>'Page de garde'!$A$8</f>
        <v>"saisir le nom de votre institution"</v>
      </c>
      <c r="C2" s="396" t="str">
        <f>'Page de garde'!$A$11</f>
        <v>"saisir le nom du site"</v>
      </c>
    </row>
    <row r="3" spans="1:4" ht="33.950000000000003" customHeight="1">
      <c r="A3" s="743" t="s">
        <v>637</v>
      </c>
      <c r="B3" s="743"/>
      <c r="C3" s="743"/>
      <c r="D3" s="743"/>
    </row>
    <row r="5" spans="1:4" ht="55.5" customHeight="1">
      <c r="A5" s="625" t="s">
        <v>732</v>
      </c>
      <c r="B5" s="625"/>
      <c r="C5" s="625"/>
      <c r="D5" s="625"/>
    </row>
    <row r="7" spans="1:4" ht="43.5" customHeight="1">
      <c r="A7" s="751" t="s">
        <v>641</v>
      </c>
      <c r="B7" s="752"/>
      <c r="C7" s="752"/>
      <c r="D7" s="752"/>
    </row>
    <row r="9" spans="1:4" ht="38.450000000000003" customHeight="1">
      <c r="A9" s="750" t="s">
        <v>734</v>
      </c>
      <c r="B9" s="750"/>
      <c r="C9" s="750"/>
      <c r="D9" s="66"/>
    </row>
    <row r="10" spans="1:4" ht="66.95" customHeight="1">
      <c r="A10" s="747" t="s">
        <v>1191</v>
      </c>
      <c r="B10" s="748"/>
      <c r="C10" s="748"/>
      <c r="D10" s="748"/>
    </row>
    <row r="12" spans="1:4" ht="153.6" customHeight="1">
      <c r="A12" s="478" t="s">
        <v>638</v>
      </c>
      <c r="B12" s="744" t="s">
        <v>639</v>
      </c>
      <c r="C12" s="744"/>
      <c r="D12" s="744"/>
    </row>
    <row r="13" spans="1:4" ht="30.6" customHeight="1">
      <c r="A13" s="479" t="s">
        <v>351</v>
      </c>
      <c r="B13" s="744" t="s">
        <v>640</v>
      </c>
      <c r="C13" s="744"/>
      <c r="D13" s="744"/>
    </row>
    <row r="15" spans="1:4" ht="38.450000000000003" customHeight="1">
      <c r="A15" s="750" t="s">
        <v>733</v>
      </c>
      <c r="B15" s="750"/>
      <c r="C15" s="750"/>
      <c r="D15" s="66"/>
    </row>
    <row r="16" spans="1:4" ht="38.450000000000003" customHeight="1">
      <c r="A16" s="747" t="s">
        <v>722</v>
      </c>
      <c r="B16" s="748"/>
      <c r="C16" s="748"/>
      <c r="D16" s="748"/>
    </row>
    <row r="18" spans="1:8" ht="153.6" customHeight="1">
      <c r="A18" s="478" t="s">
        <v>638</v>
      </c>
      <c r="B18" s="744" t="s">
        <v>639</v>
      </c>
      <c r="C18" s="744"/>
      <c r="D18" s="744"/>
    </row>
    <row r="19" spans="1:8" ht="69.95" customHeight="1">
      <c r="A19" s="478" t="s">
        <v>352</v>
      </c>
      <c r="B19" s="744" t="s">
        <v>720</v>
      </c>
      <c r="C19" s="744"/>
      <c r="D19" s="744"/>
    </row>
    <row r="21" spans="1:8" s="133" customFormat="1" ht="168.6" customHeight="1">
      <c r="A21" s="700" t="s">
        <v>625</v>
      </c>
      <c r="B21" s="700"/>
      <c r="C21" s="700"/>
      <c r="D21" s="700"/>
    </row>
    <row r="23" spans="1:8" s="410" customFormat="1">
      <c r="A23" s="52" t="s">
        <v>1027</v>
      </c>
      <c r="B23" s="52"/>
      <c r="C23" s="52"/>
      <c r="D23" s="52"/>
      <c r="E23" s="412"/>
      <c r="F23" s="412"/>
      <c r="G23" s="413"/>
      <c r="H23" s="265"/>
    </row>
    <row r="24" spans="1:8" s="52" customFormat="1">
      <c r="A24" s="77" t="s">
        <v>1026</v>
      </c>
      <c r="B24" s="77"/>
      <c r="C24" s="77"/>
      <c r="D24" s="77"/>
      <c r="E24" s="77"/>
      <c r="F24" s="414"/>
      <c r="G24" s="413"/>
      <c r="H24" s="414"/>
    </row>
  </sheetData>
  <sheetProtection algorithmName="SHA-512" hashValue="H1JgzLpS44tUo/TQ3nE4IrhxGFvy7Uyx9J0QhmZ2nGURJeLEME6eafMxXd5tjbKZnsMUPERWyK/1llFF1h+f/w==" saltValue="OE2jxttRV9Qz6AUHfgkGRg==" spinCount="100000" sheet="1" objects="1" scenarios="1" formatRows="0"/>
  <mergeCells count="12">
    <mergeCell ref="A3:D3"/>
    <mergeCell ref="B13:D13"/>
    <mergeCell ref="A5:D5"/>
    <mergeCell ref="A7:D7"/>
    <mergeCell ref="A21:D21"/>
    <mergeCell ref="B19:D19"/>
    <mergeCell ref="B12:D12"/>
    <mergeCell ref="A9:C9"/>
    <mergeCell ref="A10:D10"/>
    <mergeCell ref="A15:C15"/>
    <mergeCell ref="B18:D18"/>
    <mergeCell ref="A16:D16"/>
  </mergeCells>
  <dataValidations count="1">
    <dataValidation type="list" allowBlank="1" showInputMessage="1" showErrorMessage="1" sqref="D9 D15" xr:uid="{85D321BD-38C2-4876-A5C1-DDDA03D38353}">
      <formula1>"OUI,NON,dès 2027"</formula1>
    </dataValidation>
  </dataValidations>
  <hyperlinks>
    <hyperlink ref="A24" location="'3. Postulation'!A1" display="3. Postulation" xr:uid="{27ADBA80-258A-400E-8D87-6BD709147628}"/>
  </hyperlinks>
  <pageMargins left="0.70866141732283472" right="0.70866141732283472" top="0.62992125984251968" bottom="0.55118110236220474" header="0.31496062992125984" footer="0.31496062992125984"/>
  <pageSetup paperSize="9" scale="58"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09620-FAFE-4F52-8B76-CBA27ECBC0EB}">
  <sheetPr>
    <tabColor rgb="FFFFCC99"/>
    <pageSetUpPr fitToPage="1"/>
  </sheetPr>
  <dimension ref="A1:H15"/>
  <sheetViews>
    <sheetView showGridLines="0" zoomScaleNormal="100" workbookViewId="0">
      <selection activeCell="G8" sqref="G8"/>
    </sheetView>
  </sheetViews>
  <sheetFormatPr baseColWidth="10" defaultColWidth="10.85546875" defaultRowHeight="12.75"/>
  <cols>
    <col min="1" max="1" width="21.85546875" style="99" customWidth="1"/>
    <col min="2" max="2" width="63.5703125" style="99" customWidth="1"/>
    <col min="3" max="3" width="42.85546875" style="99" customWidth="1"/>
    <col min="4" max="4" width="25.28515625" style="99" customWidth="1"/>
    <col min="5" max="16384" width="10.85546875" style="99"/>
  </cols>
  <sheetData>
    <row r="1" spans="1:8" ht="14.1" customHeight="1">
      <c r="A1" s="266" t="s">
        <v>1015</v>
      </c>
      <c r="C1" s="395" t="s">
        <v>7</v>
      </c>
    </row>
    <row r="2" spans="1:8" ht="14.1" customHeight="1">
      <c r="A2" s="267" t="str">
        <f>'Page de garde'!$A$8</f>
        <v>"saisir le nom de votre institution"</v>
      </c>
      <c r="C2" s="396" t="str">
        <f>'Page de garde'!$A$11</f>
        <v>"saisir le nom du site"</v>
      </c>
    </row>
    <row r="3" spans="1:8" ht="33.950000000000003" customHeight="1">
      <c r="A3" s="743" t="s">
        <v>672</v>
      </c>
      <c r="B3" s="743"/>
      <c r="C3" s="743"/>
      <c r="D3" s="743"/>
    </row>
    <row r="5" spans="1:8" ht="105" customHeight="1">
      <c r="A5" s="753" t="s">
        <v>736</v>
      </c>
      <c r="B5" s="753"/>
      <c r="C5" s="753"/>
      <c r="D5" s="753"/>
    </row>
    <row r="7" spans="1:8" ht="24.95" customHeight="1">
      <c r="A7" s="750" t="s">
        <v>728</v>
      </c>
      <c r="B7" s="750"/>
      <c r="C7" s="750"/>
      <c r="D7" s="66"/>
    </row>
    <row r="8" spans="1:8" ht="45" customHeight="1">
      <c r="A8" s="747" t="s">
        <v>980</v>
      </c>
      <c r="B8" s="748"/>
      <c r="C8" s="748"/>
      <c r="D8" s="748"/>
    </row>
    <row r="10" spans="1:8" ht="112.5" customHeight="1">
      <c r="A10" s="478" t="s">
        <v>642</v>
      </c>
      <c r="B10" s="744" t="s">
        <v>735</v>
      </c>
      <c r="C10" s="744"/>
      <c r="D10" s="744"/>
    </row>
    <row r="12" spans="1:8" s="133" customFormat="1" ht="168.6" customHeight="1">
      <c r="A12" s="700" t="s">
        <v>625</v>
      </c>
      <c r="B12" s="700"/>
      <c r="C12" s="700"/>
      <c r="D12" s="700"/>
    </row>
    <row r="14" spans="1:8" s="410" customFormat="1">
      <c r="A14" s="52" t="s">
        <v>1027</v>
      </c>
      <c r="B14" s="52"/>
      <c r="C14" s="52"/>
      <c r="D14" s="52"/>
      <c r="E14" s="412"/>
      <c r="F14" s="412"/>
      <c r="G14" s="413"/>
      <c r="H14" s="265"/>
    </row>
    <row r="15" spans="1:8" s="52" customFormat="1">
      <c r="A15" s="77" t="s">
        <v>1026</v>
      </c>
      <c r="B15" s="77"/>
      <c r="C15" s="77"/>
      <c r="D15" s="77"/>
      <c r="E15" s="77"/>
      <c r="F15" s="414"/>
      <c r="G15" s="413"/>
      <c r="H15" s="414"/>
    </row>
  </sheetData>
  <sheetProtection algorithmName="SHA-512" hashValue="/gn9A4eXkiuBDuk/zMWPC9Ft79eTAq0r6EUCEok49AhXVS9i7+NnH0NZyYHJcLNeht+J6fR6XUcG5gEkDnGbvQ==" saltValue="jnNZxe1GZbHPWrC76iTeWw==" spinCount="100000" sheet="1" objects="1" scenarios="1" formatRows="0"/>
  <mergeCells count="6">
    <mergeCell ref="B10:D10"/>
    <mergeCell ref="A12:D12"/>
    <mergeCell ref="A7:C7"/>
    <mergeCell ref="A3:D3"/>
    <mergeCell ref="A5:D5"/>
    <mergeCell ref="A8:D8"/>
  </mergeCells>
  <dataValidations count="1">
    <dataValidation type="list" allowBlank="1" showInputMessage="1" showErrorMessage="1" sqref="D7" xr:uid="{FBFB7D79-4AB9-4F39-9B78-BE2C40E814DE}">
      <formula1>"OUI,NON,dès 2027"</formula1>
    </dataValidation>
  </dataValidations>
  <hyperlinks>
    <hyperlink ref="A15" location="'3. Postulation'!A1" display="3. Postulation" xr:uid="{26390F28-082E-4242-BDEE-C9A5B1CA9717}"/>
  </hyperlinks>
  <pageMargins left="0.70866141732283472" right="0.70866141732283472" top="0.74803149606299213" bottom="0.74803149606299213" header="0.31496062992125984" footer="0.31496062992125984"/>
  <pageSetup paperSize="9" scale="58"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42D31-D621-4B63-BAEA-0A94A2D607ED}">
  <sheetPr>
    <tabColor rgb="FFFFCC99"/>
    <pageSetUpPr fitToPage="1"/>
  </sheetPr>
  <dimension ref="A1:I33"/>
  <sheetViews>
    <sheetView showGridLines="0" zoomScaleNormal="100" workbookViewId="0">
      <selection activeCell="G8" sqref="G8"/>
    </sheetView>
  </sheetViews>
  <sheetFormatPr baseColWidth="10" defaultColWidth="10.85546875" defaultRowHeight="12.75"/>
  <cols>
    <col min="1" max="1" width="22.7109375" style="99" customWidth="1"/>
    <col min="2" max="5" width="37.85546875" style="99" customWidth="1"/>
    <col min="6" max="16384" width="10.85546875" style="99"/>
  </cols>
  <sheetData>
    <row r="1" spans="1:7" ht="14.1" customHeight="1">
      <c r="A1" s="266" t="s">
        <v>1015</v>
      </c>
      <c r="C1" s="395" t="s">
        <v>7</v>
      </c>
      <c r="D1" s="266"/>
    </row>
    <row r="2" spans="1:7" ht="14.1" customHeight="1">
      <c r="A2" s="267" t="str">
        <f>'Page de garde'!$A$8</f>
        <v>"saisir le nom de votre institution"</v>
      </c>
      <c r="C2" s="396" t="str">
        <f>'Page de garde'!$A$11</f>
        <v>"saisir le nom du site"</v>
      </c>
      <c r="D2" s="268"/>
    </row>
    <row r="3" spans="1:7" ht="33.950000000000003" customHeight="1">
      <c r="A3" s="743" t="s">
        <v>836</v>
      </c>
      <c r="B3" s="743"/>
      <c r="C3" s="743"/>
      <c r="D3" s="743"/>
      <c r="E3" s="743"/>
    </row>
    <row r="5" spans="1:7" ht="28.5" customHeight="1">
      <c r="A5" s="625" t="s">
        <v>677</v>
      </c>
      <c r="B5" s="625"/>
      <c r="C5" s="625"/>
      <c r="D5" s="625"/>
      <c r="E5" s="625"/>
    </row>
    <row r="7" spans="1:7" s="428" customFormat="1" ht="26.1" customHeight="1">
      <c r="A7" s="755" t="s">
        <v>678</v>
      </c>
      <c r="B7" s="755"/>
      <c r="C7" s="755"/>
      <c r="D7" s="755"/>
      <c r="E7" s="755"/>
    </row>
    <row r="8" spans="1:7" s="482" customFormat="1" ht="54.95" customHeight="1">
      <c r="A8" s="480" t="s">
        <v>679</v>
      </c>
      <c r="B8" s="480" t="s">
        <v>680</v>
      </c>
      <c r="C8" s="480" t="s">
        <v>681</v>
      </c>
      <c r="D8" s="480" t="s">
        <v>682</v>
      </c>
      <c r="E8" s="480" t="s">
        <v>683</v>
      </c>
      <c r="F8" s="481"/>
      <c r="G8" s="481"/>
    </row>
    <row r="9" spans="1:7" s="482" customFormat="1" ht="35.450000000000003" customHeight="1">
      <c r="A9" s="483" t="s">
        <v>684</v>
      </c>
      <c r="B9" s="484" t="s">
        <v>685</v>
      </c>
      <c r="C9" s="484" t="s">
        <v>686</v>
      </c>
      <c r="D9" s="484" t="s">
        <v>687</v>
      </c>
      <c r="E9" s="484" t="s">
        <v>688</v>
      </c>
      <c r="F9" s="481"/>
      <c r="G9" s="481"/>
    </row>
    <row r="10" spans="1:7" s="482" customFormat="1" ht="35.450000000000003" customHeight="1">
      <c r="A10" s="483" t="s">
        <v>689</v>
      </c>
      <c r="B10" s="484" t="s">
        <v>690</v>
      </c>
      <c r="C10" s="484" t="s">
        <v>1092</v>
      </c>
      <c r="D10" s="484" t="s">
        <v>691</v>
      </c>
      <c r="E10" s="484" t="s">
        <v>692</v>
      </c>
      <c r="F10" s="481"/>
      <c r="G10" s="481"/>
    </row>
    <row r="11" spans="1:7" s="482" customFormat="1" ht="35.450000000000003" customHeight="1">
      <c r="A11" s="483" t="s">
        <v>693</v>
      </c>
      <c r="B11" s="484" t="s">
        <v>694</v>
      </c>
      <c r="C11" s="485" t="s">
        <v>1091</v>
      </c>
      <c r="D11" s="485" t="s">
        <v>1091</v>
      </c>
      <c r="E11" s="485" t="s">
        <v>1091</v>
      </c>
      <c r="F11" s="481"/>
      <c r="G11" s="481"/>
    </row>
    <row r="12" spans="1:7" s="482" customFormat="1" ht="35.450000000000003" customHeight="1">
      <c r="A12" s="483" t="s">
        <v>695</v>
      </c>
      <c r="B12" s="484" t="s">
        <v>696</v>
      </c>
      <c r="C12" s="756" t="s">
        <v>697</v>
      </c>
      <c r="D12" s="757"/>
      <c r="E12" s="758"/>
      <c r="F12" s="481"/>
      <c r="G12" s="481"/>
    </row>
    <row r="14" spans="1:7" s="428" customFormat="1" ht="26.1" customHeight="1">
      <c r="A14" s="755" t="s">
        <v>698</v>
      </c>
      <c r="B14" s="755"/>
      <c r="C14" s="755"/>
      <c r="D14" s="755"/>
      <c r="E14" s="755"/>
    </row>
    <row r="15" spans="1:7" s="482" customFormat="1" ht="54.95" customHeight="1">
      <c r="A15" s="480" t="s">
        <v>679</v>
      </c>
      <c r="B15" s="480" t="s">
        <v>680</v>
      </c>
      <c r="C15" s="480" t="s">
        <v>681</v>
      </c>
      <c r="D15" s="480" t="s">
        <v>682</v>
      </c>
      <c r="E15" s="480" t="s">
        <v>683</v>
      </c>
      <c r="F15" s="481"/>
      <c r="G15" s="481"/>
    </row>
    <row r="16" spans="1:7" ht="60.6" customHeight="1">
      <c r="A16" s="486" t="s">
        <v>699</v>
      </c>
      <c r="B16" s="487" t="s">
        <v>700</v>
      </c>
      <c r="C16" s="754" t="s">
        <v>701</v>
      </c>
      <c r="D16" s="754"/>
      <c r="E16" s="487" t="s">
        <v>702</v>
      </c>
    </row>
    <row r="17" spans="1:9" ht="60.6" customHeight="1">
      <c r="A17" s="486" t="s">
        <v>703</v>
      </c>
      <c r="B17" s="487" t="s">
        <v>704</v>
      </c>
      <c r="C17" s="487" t="s">
        <v>705</v>
      </c>
      <c r="D17" s="487" t="s">
        <v>706</v>
      </c>
      <c r="E17" s="487" t="s">
        <v>706</v>
      </c>
    </row>
    <row r="18" spans="1:9" ht="60.6" customHeight="1">
      <c r="A18" s="486" t="s">
        <v>707</v>
      </c>
      <c r="B18" s="762" t="s">
        <v>369</v>
      </c>
      <c r="C18" s="762"/>
      <c r="D18" s="762"/>
      <c r="E18" s="762"/>
    </row>
    <row r="19" spans="1:9" ht="60.6" customHeight="1">
      <c r="A19" s="486" t="s">
        <v>708</v>
      </c>
      <c r="B19" s="487" t="s">
        <v>709</v>
      </c>
      <c r="C19" s="487" t="s">
        <v>710</v>
      </c>
      <c r="D19" s="754" t="s">
        <v>711</v>
      </c>
      <c r="E19" s="754"/>
    </row>
    <row r="20" spans="1:9" ht="60.6" customHeight="1">
      <c r="A20" s="486" t="s">
        <v>712</v>
      </c>
      <c r="B20" s="488" t="s">
        <v>369</v>
      </c>
      <c r="C20" s="488" t="s">
        <v>713</v>
      </c>
      <c r="D20" s="754" t="s">
        <v>714</v>
      </c>
      <c r="E20" s="754"/>
    </row>
    <row r="21" spans="1:9" ht="60.6" customHeight="1">
      <c r="A21" s="486" t="s">
        <v>847</v>
      </c>
      <c r="B21" s="488" t="s">
        <v>369</v>
      </c>
      <c r="C21" s="754" t="s">
        <v>714</v>
      </c>
      <c r="D21" s="754"/>
      <c r="E21" s="754"/>
    </row>
    <row r="22" spans="1:9" ht="55.5" customHeight="1">
      <c r="A22" s="489" t="s">
        <v>675</v>
      </c>
      <c r="B22" s="38"/>
      <c r="C22" s="492"/>
      <c r="D22" s="38"/>
      <c r="E22" s="492"/>
    </row>
    <row r="23" spans="1:9" ht="46.5" customHeight="1">
      <c r="A23" s="747" t="s">
        <v>982</v>
      </c>
      <c r="B23" s="748"/>
      <c r="C23" s="748"/>
      <c r="D23" s="748"/>
    </row>
    <row r="24" spans="1:9">
      <c r="A24" s="490"/>
      <c r="B24" s="490"/>
      <c r="C24" s="490"/>
      <c r="D24" s="490"/>
      <c r="E24" s="490"/>
      <c r="F24" s="491"/>
      <c r="G24" s="491"/>
      <c r="H24" s="491"/>
      <c r="I24" s="491"/>
    </row>
    <row r="25" spans="1:9" ht="168.6" customHeight="1">
      <c r="A25" s="681" t="s">
        <v>625</v>
      </c>
      <c r="B25" s="682"/>
      <c r="C25" s="682"/>
      <c r="D25" s="682"/>
      <c r="E25" s="682"/>
    </row>
    <row r="27" spans="1:9" ht="15">
      <c r="A27" s="759" t="s">
        <v>715</v>
      </c>
      <c r="B27" s="759"/>
      <c r="C27" s="759"/>
      <c r="D27" s="759"/>
      <c r="E27" s="759"/>
    </row>
    <row r="28" spans="1:9" ht="66.599999999999994" customHeight="1">
      <c r="A28" s="760" t="s">
        <v>716</v>
      </c>
      <c r="B28" s="761"/>
      <c r="C28" s="761"/>
      <c r="D28" s="761"/>
      <c r="E28" s="761"/>
    </row>
    <row r="29" spans="1:9" ht="66.599999999999994" customHeight="1">
      <c r="A29" s="760" t="s">
        <v>717</v>
      </c>
      <c r="B29" s="761"/>
      <c r="C29" s="761"/>
      <c r="D29" s="761"/>
      <c r="E29" s="761"/>
    </row>
    <row r="30" spans="1:9" ht="167.1" customHeight="1">
      <c r="A30" s="760" t="s">
        <v>718</v>
      </c>
      <c r="B30" s="761"/>
      <c r="C30" s="761"/>
      <c r="D30" s="761"/>
      <c r="E30" s="761"/>
    </row>
    <row r="32" spans="1:9" s="410" customFormat="1">
      <c r="A32" s="52" t="s">
        <v>1027</v>
      </c>
      <c r="B32" s="52"/>
      <c r="C32" s="52"/>
      <c r="D32" s="52"/>
      <c r="E32" s="52"/>
      <c r="F32" s="412"/>
      <c r="G32" s="413"/>
      <c r="H32" s="265"/>
    </row>
    <row r="33" spans="1:8" s="52" customFormat="1">
      <c r="A33" s="77" t="s">
        <v>1026</v>
      </c>
      <c r="B33" s="77"/>
      <c r="C33" s="77"/>
      <c r="D33" s="77"/>
      <c r="E33" s="77"/>
      <c r="F33" s="414"/>
      <c r="G33" s="413"/>
      <c r="H33" s="414"/>
    </row>
  </sheetData>
  <sheetProtection algorithmName="SHA-512" hashValue="9L96F9IGfHOjStiFW/11l9H9eiiIGJcE0nznuGtaUoWGFzQGzjUFpnokIK9sCSyXhiaImFDi/chn/v0aGDrNmg==" saltValue="nCy/WWGh2SCIbR8/a4ajvw==" spinCount="100000" sheet="1" objects="1" scenarios="1" formatRows="0"/>
  <mergeCells count="16">
    <mergeCell ref="A27:E27"/>
    <mergeCell ref="A29:E29"/>
    <mergeCell ref="A28:E28"/>
    <mergeCell ref="A30:E30"/>
    <mergeCell ref="B18:E18"/>
    <mergeCell ref="D19:E19"/>
    <mergeCell ref="D20:E20"/>
    <mergeCell ref="C21:E21"/>
    <mergeCell ref="A23:D23"/>
    <mergeCell ref="A25:E25"/>
    <mergeCell ref="C16:D16"/>
    <mergeCell ref="A3:E3"/>
    <mergeCell ref="A5:E5"/>
    <mergeCell ref="A7:E7"/>
    <mergeCell ref="C12:E12"/>
    <mergeCell ref="A14:E14"/>
  </mergeCells>
  <dataValidations count="1">
    <dataValidation type="list" allowBlank="1" showInputMessage="1" showErrorMessage="1" sqref="B22:E22" xr:uid="{00C375DE-6D8B-4C16-A809-BF983F85EF60}">
      <formula1>"OUI,NON,dès 2027"</formula1>
    </dataValidation>
  </dataValidations>
  <hyperlinks>
    <hyperlink ref="A33" location="'3. Postulation'!A1" display="3. Postulation" xr:uid="{1F774A05-64DA-46FC-8DB9-869647EDC7D7}"/>
  </hyperlinks>
  <pageMargins left="0.70866141732283472" right="0.70866141732283472" top="0.55118110236220474" bottom="0.55118110236220474" header="0.31496062992125984" footer="0.31496062992125984"/>
  <pageSetup paperSize="9" scale="51"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06FE5-C401-4DBB-A252-E228AD0FC4B3}">
  <sheetPr>
    <tabColor rgb="FFFFCC99"/>
    <pageSetUpPr fitToPage="1"/>
  </sheetPr>
  <dimension ref="A1:H16"/>
  <sheetViews>
    <sheetView showGridLines="0" zoomScaleNormal="100" workbookViewId="0">
      <selection activeCell="H10" sqref="H10"/>
    </sheetView>
  </sheetViews>
  <sheetFormatPr baseColWidth="10" defaultColWidth="10.85546875" defaultRowHeight="12.75"/>
  <cols>
    <col min="1" max="1" width="21.85546875" style="99" customWidth="1"/>
    <col min="2" max="2" width="63.5703125" style="99" customWidth="1"/>
    <col min="3" max="3" width="42.85546875" style="99" customWidth="1"/>
    <col min="4" max="4" width="25.28515625" style="99" customWidth="1"/>
    <col min="5" max="16384" width="10.85546875" style="99"/>
  </cols>
  <sheetData>
    <row r="1" spans="1:8" ht="14.1" customHeight="1">
      <c r="A1" s="266" t="s">
        <v>1015</v>
      </c>
      <c r="C1" s="395" t="s">
        <v>7</v>
      </c>
    </row>
    <row r="2" spans="1:8" ht="14.1" customHeight="1">
      <c r="A2" s="267" t="str">
        <f>'Page de garde'!$A$8</f>
        <v>"saisir le nom de votre institution"</v>
      </c>
      <c r="C2" s="396" t="str">
        <f>'Page de garde'!$A$11</f>
        <v>"saisir le nom du site"</v>
      </c>
    </row>
    <row r="3" spans="1:8" ht="33.950000000000003" customHeight="1">
      <c r="A3" s="743" t="s">
        <v>837</v>
      </c>
      <c r="B3" s="743"/>
      <c r="C3" s="743"/>
      <c r="D3" s="743"/>
    </row>
    <row r="5" spans="1:8" ht="33.6" customHeight="1">
      <c r="A5" s="625" t="s">
        <v>643</v>
      </c>
      <c r="B5" s="625"/>
      <c r="C5" s="625"/>
      <c r="D5" s="625"/>
    </row>
    <row r="7" spans="1:8" ht="29.1" customHeight="1">
      <c r="A7" s="750" t="s">
        <v>729</v>
      </c>
      <c r="B7" s="750"/>
      <c r="C7" s="750"/>
      <c r="D7" s="66"/>
    </row>
    <row r="8" spans="1:8" ht="44.45" customHeight="1">
      <c r="A8" s="747" t="s">
        <v>982</v>
      </c>
      <c r="B8" s="748"/>
      <c r="C8" s="748"/>
      <c r="D8" s="748"/>
    </row>
    <row r="10" spans="1:8" ht="268.5" customHeight="1">
      <c r="A10" s="478" t="s">
        <v>644</v>
      </c>
      <c r="B10" s="744" t="s">
        <v>647</v>
      </c>
      <c r="C10" s="744"/>
      <c r="D10" s="744"/>
    </row>
    <row r="11" spans="1:8" ht="81" customHeight="1">
      <c r="A11" s="479" t="s">
        <v>645</v>
      </c>
      <c r="B11" s="744" t="s">
        <v>646</v>
      </c>
      <c r="C11" s="744"/>
      <c r="D11" s="744"/>
    </row>
    <row r="13" spans="1:8" ht="168.6" customHeight="1">
      <c r="A13" s="700" t="s">
        <v>625</v>
      </c>
      <c r="B13" s="700"/>
      <c r="C13" s="700"/>
      <c r="D13" s="700"/>
    </row>
    <row r="15" spans="1:8" s="410" customFormat="1">
      <c r="A15" s="52" t="s">
        <v>1027</v>
      </c>
      <c r="B15" s="52"/>
      <c r="C15" s="52"/>
      <c r="D15" s="52"/>
      <c r="E15" s="412"/>
      <c r="F15" s="412"/>
      <c r="G15" s="413"/>
      <c r="H15" s="265"/>
    </row>
    <row r="16" spans="1:8" s="52" customFormat="1">
      <c r="A16" s="77" t="s">
        <v>1026</v>
      </c>
      <c r="B16" s="77"/>
      <c r="C16" s="77"/>
      <c r="D16" s="77"/>
      <c r="E16" s="77"/>
      <c r="F16" s="414"/>
      <c r="G16" s="413"/>
      <c r="H16" s="414"/>
    </row>
  </sheetData>
  <sheetProtection algorithmName="SHA-512" hashValue="9EJ2E7QNz5pCwD83JJFXrDYrblovAr76dV16LyYXtbmLIERydAeF04LOIuNByQK3xRzUeWJ3sIt1tIn9Gp2xLg==" saltValue="XPGwQoyeDJU/MlyG5g8tdQ==" spinCount="100000" sheet="1" objects="1" scenarios="1" formatRows="0"/>
  <mergeCells count="7">
    <mergeCell ref="B10:D10"/>
    <mergeCell ref="B11:D11"/>
    <mergeCell ref="A13:D13"/>
    <mergeCell ref="A3:D3"/>
    <mergeCell ref="A5:D5"/>
    <mergeCell ref="A7:C7"/>
    <mergeCell ref="A8:D8"/>
  </mergeCells>
  <dataValidations count="1">
    <dataValidation type="list" allowBlank="1" showInputMessage="1" showErrorMessage="1" sqref="D7" xr:uid="{AA1C7189-2B94-4D8D-9537-66931A57485E}">
      <formula1>"OUI,NON,dès 2027"</formula1>
    </dataValidation>
  </dataValidations>
  <hyperlinks>
    <hyperlink ref="A16" location="'3. Postulation'!A1" display="3. Postulation" xr:uid="{909D1EF4-0DAA-4EFB-9F4B-27772F874B71}"/>
  </hyperlinks>
  <pageMargins left="0.70866141732283472" right="0.70866141732283472" top="0.74803149606299213" bottom="0.55118110236220474" header="0.31496062992125984" footer="0.31496062992125984"/>
  <pageSetup paperSize="9" scale="58" fitToHeight="0" orientation="portrait" r:id="rId1"/>
  <headerFooter>
    <oddFooter>&amp;R]</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F3DC7-33D2-428A-9D64-699F1CE3058A}">
  <sheetPr>
    <tabColor rgb="FFFFCC99"/>
    <pageSetUpPr fitToPage="1"/>
  </sheetPr>
  <dimension ref="A1:H16"/>
  <sheetViews>
    <sheetView showGridLines="0" zoomScaleNormal="100" workbookViewId="0">
      <selection activeCell="F11" sqref="F11"/>
    </sheetView>
  </sheetViews>
  <sheetFormatPr baseColWidth="10" defaultColWidth="10.85546875" defaultRowHeight="12.75"/>
  <cols>
    <col min="1" max="1" width="21.85546875" style="99" customWidth="1"/>
    <col min="2" max="2" width="63.5703125" style="99" customWidth="1"/>
    <col min="3" max="3" width="42.85546875" style="99" customWidth="1"/>
    <col min="4" max="4" width="25.28515625" style="99" customWidth="1"/>
    <col min="5" max="16384" width="10.85546875" style="99"/>
  </cols>
  <sheetData>
    <row r="1" spans="1:8" ht="14.1" customHeight="1">
      <c r="A1" s="266" t="s">
        <v>1015</v>
      </c>
      <c r="C1" s="395" t="s">
        <v>7</v>
      </c>
    </row>
    <row r="2" spans="1:8" ht="14.1" customHeight="1">
      <c r="A2" s="267" t="str">
        <f>'Page de garde'!$A$8</f>
        <v>"saisir le nom de votre institution"</v>
      </c>
      <c r="C2" s="396" t="str">
        <f>'Page de garde'!$A$11</f>
        <v>"saisir le nom du site"</v>
      </c>
    </row>
    <row r="3" spans="1:8" ht="33.950000000000003" customHeight="1">
      <c r="A3" s="743" t="s">
        <v>838</v>
      </c>
      <c r="B3" s="743"/>
      <c r="C3" s="743"/>
      <c r="D3" s="743"/>
    </row>
    <row r="5" spans="1:8" ht="33.6" customHeight="1">
      <c r="A5" s="625" t="s">
        <v>648</v>
      </c>
      <c r="B5" s="625"/>
      <c r="C5" s="625"/>
      <c r="D5" s="625"/>
    </row>
    <row r="7" spans="1:8" ht="28.5" customHeight="1">
      <c r="A7" s="750" t="s">
        <v>730</v>
      </c>
      <c r="B7" s="750"/>
      <c r="C7" s="750"/>
      <c r="D7" s="66"/>
    </row>
    <row r="8" spans="1:8" ht="44.45" customHeight="1">
      <c r="A8" s="747" t="s">
        <v>982</v>
      </c>
      <c r="B8" s="748"/>
      <c r="C8" s="748"/>
      <c r="D8" s="748"/>
    </row>
    <row r="10" spans="1:8" ht="271.5" customHeight="1">
      <c r="A10" s="478" t="s">
        <v>649</v>
      </c>
      <c r="B10" s="744" t="s">
        <v>737</v>
      </c>
      <c r="C10" s="744"/>
      <c r="D10" s="744"/>
    </row>
    <row r="11" spans="1:8" ht="135" customHeight="1">
      <c r="A11" s="479" t="s">
        <v>650</v>
      </c>
      <c r="B11" s="744" t="s">
        <v>651</v>
      </c>
      <c r="C11" s="744"/>
      <c r="D11" s="744"/>
    </row>
    <row r="13" spans="1:8" s="133" customFormat="1" ht="168.6" customHeight="1">
      <c r="A13" s="700" t="s">
        <v>625</v>
      </c>
      <c r="B13" s="700"/>
      <c r="C13" s="700"/>
      <c r="D13" s="700"/>
    </row>
    <row r="15" spans="1:8" s="410" customFormat="1">
      <c r="A15" s="52" t="s">
        <v>1027</v>
      </c>
      <c r="B15" s="52"/>
      <c r="C15" s="52"/>
      <c r="D15" s="52"/>
      <c r="E15" s="412"/>
      <c r="F15" s="412"/>
      <c r="G15" s="413"/>
      <c r="H15" s="265"/>
    </row>
    <row r="16" spans="1:8" s="52" customFormat="1">
      <c r="A16" s="77" t="s">
        <v>1026</v>
      </c>
      <c r="B16" s="77"/>
      <c r="C16" s="77"/>
      <c r="D16" s="77"/>
      <c r="E16" s="77"/>
      <c r="F16" s="414"/>
      <c r="G16" s="413"/>
      <c r="H16" s="414"/>
    </row>
  </sheetData>
  <sheetProtection algorithmName="SHA-512" hashValue="tHw3L7d0d/8EO8b7WZTsfUpsBi0muk2lDQKGz2nsgjgqKMuJTsGhV7YgcjG7k7FiJXtLVPC+nsNFXxpqiofVsQ==" saltValue="SkaBdT1Evh0XvruXziiJ4w==" spinCount="100000" sheet="1" objects="1" scenarios="1" formatRows="0"/>
  <mergeCells count="7">
    <mergeCell ref="A13:D13"/>
    <mergeCell ref="A3:D3"/>
    <mergeCell ref="A5:D5"/>
    <mergeCell ref="A7:C7"/>
    <mergeCell ref="B10:D10"/>
    <mergeCell ref="B11:D11"/>
    <mergeCell ref="A8:D8"/>
  </mergeCells>
  <dataValidations count="1">
    <dataValidation type="list" allowBlank="1" showInputMessage="1" showErrorMessage="1" sqref="D7" xr:uid="{17FD0CCB-9D76-41FD-B5FA-8FA321C4431B}">
      <formula1>"OUI,NON,dès 2027"</formula1>
    </dataValidation>
  </dataValidations>
  <hyperlinks>
    <hyperlink ref="A16" location="'3. Postulation'!A1" display="3. Postulation" xr:uid="{E292FA4A-E599-4849-A22F-449631EB89C3}"/>
  </hyperlinks>
  <pageMargins left="0.70866141732283472" right="0.70866141732283472" top="0.74803149606299213" bottom="0.74803149606299213" header="0.31496062992125984" footer="0.31496062992125984"/>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2:D29"/>
  <sheetViews>
    <sheetView showGridLines="0" zoomScale="115" zoomScaleNormal="115" workbookViewId="0">
      <selection activeCell="E13" sqref="E13"/>
    </sheetView>
  </sheetViews>
  <sheetFormatPr baseColWidth="10" defaultColWidth="29.140625" defaultRowHeight="12.75"/>
  <cols>
    <col min="1" max="1" width="8.42578125" style="133" customWidth="1"/>
    <col min="2" max="2" width="25.85546875" style="152" customWidth="1"/>
    <col min="3" max="3" width="5.42578125" style="133" bestFit="1" customWidth="1"/>
    <col min="4" max="4" width="77.140625" style="133" customWidth="1"/>
    <col min="5" max="16384" width="29.140625" style="133"/>
  </cols>
  <sheetData>
    <row r="2" spans="1:4" s="132" customFormat="1" ht="33.6" customHeight="1">
      <c r="A2" s="585" t="s">
        <v>5</v>
      </c>
      <c r="B2" s="585"/>
      <c r="C2" s="585"/>
      <c r="D2" s="585"/>
    </row>
    <row r="3" spans="1:4">
      <c r="B3" s="134"/>
      <c r="C3" s="135"/>
      <c r="D3" s="135"/>
    </row>
    <row r="4" spans="1:4" s="135" customFormat="1" ht="15">
      <c r="A4" s="586" t="s">
        <v>1070</v>
      </c>
      <c r="B4" s="587"/>
      <c r="C4" s="136">
        <v>1</v>
      </c>
      <c r="D4" s="88" t="s">
        <v>1040</v>
      </c>
    </row>
    <row r="5" spans="1:4" s="135" customFormat="1" ht="15">
      <c r="A5" s="586"/>
      <c r="B5" s="587"/>
      <c r="C5" s="137">
        <v>2</v>
      </c>
      <c r="D5" s="89" t="s">
        <v>1123</v>
      </c>
    </row>
    <row r="6" spans="1:4" s="135" customFormat="1" ht="15">
      <c r="A6" s="588" t="s">
        <v>1082</v>
      </c>
      <c r="B6" s="138" t="s">
        <v>62</v>
      </c>
      <c r="C6" s="139">
        <v>3</v>
      </c>
      <c r="D6" s="90" t="s">
        <v>62</v>
      </c>
    </row>
    <row r="7" spans="1:4" s="135" customFormat="1" ht="14.25">
      <c r="A7" s="588"/>
      <c r="B7" s="587" t="s">
        <v>1067</v>
      </c>
      <c r="C7" s="140" t="s">
        <v>1058</v>
      </c>
      <c r="D7" s="88" t="s">
        <v>1081</v>
      </c>
    </row>
    <row r="8" spans="1:4" s="135" customFormat="1" ht="14.25">
      <c r="A8" s="588"/>
      <c r="B8" s="587"/>
      <c r="C8" s="141" t="s">
        <v>1059</v>
      </c>
      <c r="D8" s="91" t="s">
        <v>1042</v>
      </c>
    </row>
    <row r="9" spans="1:4" s="135" customFormat="1" ht="14.25">
      <c r="A9" s="588"/>
      <c r="B9" s="587"/>
      <c r="C9" s="141" t="s">
        <v>1060</v>
      </c>
      <c r="D9" s="91" t="s">
        <v>1043</v>
      </c>
    </row>
    <row r="10" spans="1:4" s="135" customFormat="1" ht="14.25">
      <c r="A10" s="588"/>
      <c r="B10" s="587"/>
      <c r="C10" s="141" t="s">
        <v>1061</v>
      </c>
      <c r="D10" s="91" t="s">
        <v>1044</v>
      </c>
    </row>
    <row r="11" spans="1:4" s="135" customFormat="1" ht="14.25">
      <c r="A11" s="588"/>
      <c r="B11" s="587"/>
      <c r="C11" s="141" t="s">
        <v>1062</v>
      </c>
      <c r="D11" s="91" t="s">
        <v>1186</v>
      </c>
    </row>
    <row r="12" spans="1:4" s="135" customFormat="1" ht="14.25">
      <c r="A12" s="588"/>
      <c r="B12" s="587"/>
      <c r="C12" s="141" t="s">
        <v>1063</v>
      </c>
      <c r="D12" s="91" t="s">
        <v>1045</v>
      </c>
    </row>
    <row r="13" spans="1:4" s="135" customFormat="1" ht="14.25">
      <c r="A13" s="588"/>
      <c r="B13" s="587"/>
      <c r="C13" s="142" t="s">
        <v>1064</v>
      </c>
      <c r="D13" s="89" t="s">
        <v>977</v>
      </c>
    </row>
    <row r="14" spans="1:4" s="135" customFormat="1" ht="28.5">
      <c r="A14" s="588"/>
      <c r="B14" s="587" t="s">
        <v>977</v>
      </c>
      <c r="C14" s="143" t="s">
        <v>1051</v>
      </c>
      <c r="D14" s="88" t="s">
        <v>1071</v>
      </c>
    </row>
    <row r="15" spans="1:4" s="135" customFormat="1" ht="28.5">
      <c r="A15" s="588"/>
      <c r="B15" s="587"/>
      <c r="C15" s="144" t="s">
        <v>1052</v>
      </c>
      <c r="D15" s="91" t="s">
        <v>1072</v>
      </c>
    </row>
    <row r="16" spans="1:4" s="135" customFormat="1" ht="28.5">
      <c r="A16" s="588"/>
      <c r="B16" s="587"/>
      <c r="C16" s="144" t="s">
        <v>1053</v>
      </c>
      <c r="D16" s="91" t="s">
        <v>1046</v>
      </c>
    </row>
    <row r="17" spans="1:4" s="135" customFormat="1" ht="28.5">
      <c r="A17" s="588"/>
      <c r="B17" s="587"/>
      <c r="C17" s="144" t="s">
        <v>1054</v>
      </c>
      <c r="D17" s="91" t="s">
        <v>1047</v>
      </c>
    </row>
    <row r="18" spans="1:4" s="135" customFormat="1" ht="28.5">
      <c r="A18" s="588"/>
      <c r="B18" s="587"/>
      <c r="C18" s="144" t="s">
        <v>1055</v>
      </c>
      <c r="D18" s="91" t="s">
        <v>1048</v>
      </c>
    </row>
    <row r="19" spans="1:4" s="135" customFormat="1" ht="28.5">
      <c r="A19" s="588"/>
      <c r="B19" s="587"/>
      <c r="C19" s="144" t="s">
        <v>1056</v>
      </c>
      <c r="D19" s="91" t="s">
        <v>1049</v>
      </c>
    </row>
    <row r="20" spans="1:4" s="135" customFormat="1" ht="28.5">
      <c r="A20" s="588"/>
      <c r="B20" s="587"/>
      <c r="C20" s="145" t="s">
        <v>1057</v>
      </c>
      <c r="D20" s="89" t="s">
        <v>1050</v>
      </c>
    </row>
    <row r="21" spans="1:4" s="135" customFormat="1" ht="14.25" customHeight="1">
      <c r="A21" s="588"/>
      <c r="B21" s="589" t="s">
        <v>1136</v>
      </c>
      <c r="C21" s="146">
        <v>4</v>
      </c>
      <c r="D21" s="88" t="s">
        <v>1124</v>
      </c>
    </row>
    <row r="22" spans="1:4" s="135" customFormat="1" ht="14.25">
      <c r="A22" s="588"/>
      <c r="B22" s="590"/>
      <c r="C22" s="147">
        <v>5</v>
      </c>
      <c r="D22" s="91" t="s">
        <v>1125</v>
      </c>
    </row>
    <row r="23" spans="1:4" s="135" customFormat="1" ht="14.25">
      <c r="A23" s="588"/>
      <c r="B23" s="590"/>
      <c r="C23" s="147">
        <v>6</v>
      </c>
      <c r="D23" s="91" t="s">
        <v>1126</v>
      </c>
    </row>
    <row r="24" spans="1:4" s="135" customFormat="1" ht="14.25">
      <c r="A24" s="588"/>
      <c r="B24" s="591"/>
      <c r="C24" s="147">
        <v>7</v>
      </c>
      <c r="D24" s="91" t="s">
        <v>1127</v>
      </c>
    </row>
    <row r="25" spans="1:4" s="135" customFormat="1" ht="14.25">
      <c r="A25" s="588"/>
      <c r="B25" s="148" t="s">
        <v>1065</v>
      </c>
      <c r="C25" s="149">
        <v>8</v>
      </c>
      <c r="D25" s="89" t="s">
        <v>1065</v>
      </c>
    </row>
    <row r="26" spans="1:4" s="135" customFormat="1" ht="14.25">
      <c r="A26" s="588"/>
      <c r="B26" s="138" t="s">
        <v>1068</v>
      </c>
      <c r="C26" s="150">
        <v>9</v>
      </c>
      <c r="D26" s="90" t="s">
        <v>1128</v>
      </c>
    </row>
    <row r="27" spans="1:4" s="135" customFormat="1" ht="28.5">
      <c r="A27" s="588"/>
      <c r="B27" s="138" t="s">
        <v>1069</v>
      </c>
      <c r="C27" s="151">
        <v>10</v>
      </c>
      <c r="D27" s="90" t="s">
        <v>1129</v>
      </c>
    </row>
    <row r="28" spans="1:4" s="135" customFormat="1" ht="15">
      <c r="A28" s="586" t="s">
        <v>1083</v>
      </c>
      <c r="B28" s="587"/>
      <c r="C28" s="151">
        <v>11</v>
      </c>
      <c r="D28" s="90" t="s">
        <v>1066</v>
      </c>
    </row>
    <row r="29" spans="1:4" s="135" customFormat="1">
      <c r="B29" s="134"/>
    </row>
  </sheetData>
  <sheetProtection algorithmName="SHA-512" hashValue="LrvgXEeSVzOZyhC57EeDtR9JbG6Bog5ocm+YK8Hc/mV5lU7VHB44b6rJ9gdo0Z/vPD6nxHgFtcDb+GnoIaX40w==" saltValue="UhAnoCqMpEyg83NQj+RFAA==" spinCount="100000" sheet="1" objects="1" scenarios="1" formatRows="0"/>
  <customSheetViews>
    <customSheetView guid="{21F13F3C-C390-477F-A569-DF7158452A6C}" showGridLines="0">
      <selection activeCell="A11" sqref="A11:F27"/>
      <rowBreaks count="1" manualBreakCount="1">
        <brk id="32" max="5" man="1"/>
      </rowBreaks>
      <pageMargins left="0.70866141732283472" right="0.70866141732283472" top="0.74803149606299213" bottom="0.74803149606299213" header="0.31496062992125984" footer="0.31496062992125984"/>
      <printOptions horizontalCentered="1"/>
      <pageSetup paperSize="9" scale="78" fitToHeight="0" orientation="portrait" r:id="rId1"/>
      <headerFooter alignWithMargins="0">
        <oddHeader xml:space="preserve">&amp;L&amp;G
</oddHeader>
        <oddFooter>&amp;L&amp;"Arial,Fett"D&amp;8irection de la santé publique et des affaires sociales Service de la santé publique&amp;"Arial,Standard"&amp;R&amp;6Pages  sur &amp;P&amp;N</oddFooter>
      </headerFooter>
    </customSheetView>
  </customSheetViews>
  <mergeCells count="7">
    <mergeCell ref="A2:D2"/>
    <mergeCell ref="A4:B5"/>
    <mergeCell ref="A6:A27"/>
    <mergeCell ref="A28:B28"/>
    <mergeCell ref="B7:B13"/>
    <mergeCell ref="B14:B20"/>
    <mergeCell ref="B21:B24"/>
  </mergeCells>
  <phoneticPr fontId="16" type="noConversion"/>
  <hyperlinks>
    <hyperlink ref="D4" location="'1. Introduction'!A1" display="Introduction" xr:uid="{3FD9217E-FA4F-4D81-A42C-922EF1287DEF}"/>
    <hyperlink ref="D5" location="'2. Systématique GPPH'!A1" display="Groupes de prestations et exigences spécifiques" xr:uid="{A1B15D8B-87C4-40FA-9AD1-5F1E72C551A1}"/>
    <hyperlink ref="D6" location="'3. Postulation'!A1" display="Postulation" xr:uid="{DB2D3A04-2C71-4D0B-91FA-F8E11E93D130}"/>
    <hyperlink ref="D7" location="'3.1 BP'!A1" display="Soins de base" xr:uid="{4D3C2FAA-F7D0-4925-B161-485EDFC38D3A}"/>
    <hyperlink ref="D8" location="'3.2 Spécialiste'!A1" display="Informations sur les spécialistes et leur disponibilité" xr:uid="{56CCC7ED-7508-4998-93E6-E8E7BF1D8EF3}"/>
    <hyperlink ref="D9" location="'3.3 SU'!A1" display="Service d'urgence (SU)" xr:uid="{E0E5B32B-2D9E-4D19-8980-3BD5272E5C5D}"/>
    <hyperlink ref="D10" location="'3.4 SI'!A1" display="Unité de soins intensifs (SI)" xr:uid="{0050DA78-52B0-4D41-82B4-BA76B50563F7}"/>
    <hyperlink ref="D11" location="'3.5 Coop'!A1" display="Coopérations (liens et conventions)" xr:uid="{AAE38A35-533F-476B-A85D-8E7795A00330}"/>
    <hyperlink ref="D12" location="'3.6 TB'!A1" display="Tumor boards" xr:uid="{BA2673D9-025D-4C51-A8AF-8BD03EC8F26F}"/>
    <hyperlink ref="D13" location="'3.7 ESS'!A1" display="Exigences spécifiques supplémentaires" xr:uid="{C3FBCAB1-D396-4AC4-BDB5-902BCFDEE2CB}"/>
    <hyperlink ref="D14" location="'3.7.1 GEBH'!A1" display="GEBH et NEOG (maison de naissance extra-muros)" xr:uid="{3CF2ADC0-4055-44A1-9749-52E4619F25AA}"/>
    <hyperlink ref="D15" location="'3.7.2 GEBS'!A1" display="GEBS et NEOG (maison de naissance intra-muros)" xr:uid="{6377A2CF-622F-4836-B67C-4D7D69B96A4C}"/>
    <hyperlink ref="D16" location="'3.7.3 KINM-C'!A1" display="KINM Pédiatrie et KINC Chirurgie pédiatrique" xr:uid="{7404B17D-D4DF-4825-BEE5-1960D02FFE59}"/>
    <hyperlink ref="D17" location="'3.7.4 KINB'!A1" display="KINB Chirurgie pédiatrique de base" xr:uid="{34EC2575-8D06-4627-ADFF-1E5290815652}"/>
    <hyperlink ref="D18" location="'3.7.5 KAA-B-C-D'!A1" display="KAA, KAB, KAC, KAD Anesthésie pédiatrique" xr:uid="{426644A4-49AF-4EF8-94DE-22794D1C8746}"/>
    <hyperlink ref="D19" location="'3.7.6 GER'!A1" display="GER Centre de compétences en gériatrie aiguë" xr:uid="{4E4D3B65-0D10-463B-AC1D-6327BFC8FEEA}"/>
    <hyperlink ref="D20" location="'3.7.7 PAL'!A1" display="PAL Centre de compétences en soins palliatifs" xr:uid="{A2FE8399-AB87-4DCD-BFAC-0444BC79CB8F}"/>
    <hyperlink ref="D21" location="'4. Qualité'!A1" display="Qualité" xr:uid="{A25AC648-8FD8-4DC0-A326-33CD3B7CDBC7}"/>
    <hyperlink ref="D22" location="'5. Economicité'!A1" display="Economicité" xr:uid="{BA99F5E9-5B3D-4B66-956B-80B5455E884D}"/>
    <hyperlink ref="D23" location="'6. CdT'!A1" display="Conditions de travail" xr:uid="{5E84959B-FF57-46D1-AF5F-95BD32965C30}"/>
    <hyperlink ref="D24" location="'7. AE'!A1" display="Autres exigences" xr:uid="{8DCC50D2-14D8-4581-8A37-BF37340DF86B}"/>
    <hyperlink ref="D25" location="'8. Obligation'!A1" display="Obligations" xr:uid="{1492E7AC-7EBF-47D3-960D-EC80D9918018}"/>
    <hyperlink ref="D26" location="'9. IG'!A1" display="Informations générales et coordination intercantonale" xr:uid="{15BF6C7F-EEAB-4CFC-B2D5-79519BBB2C6A}"/>
    <hyperlink ref="D27" location="'10. Signature'!A1" display="Signature" xr:uid="{B2814E9C-A43C-4E1F-B428-6E0F97FAA86C}"/>
    <hyperlink ref="D28" location="'11. Livrable'!A1" display="Livrables" xr:uid="{5219AC8D-6A09-47BD-AC55-DCF6CA8AA292}"/>
  </hyperlinks>
  <printOptions horizontalCentered="1"/>
  <pageMargins left="0.23622047244094491" right="0.23622047244094491" top="0.74803149606299213" bottom="0.74803149606299213" header="0.31496062992125984" footer="0.31496062992125984"/>
  <pageSetup paperSize="9" scale="86" fitToHeight="0" orientation="portrait" r:id="rId2"/>
  <headerFooter scaleWithDoc="0" alignWithMargins="0"/>
  <ignoredErrors>
    <ignoredError sqref="C14:C20" twoDigitTextYear="1"/>
    <ignoredError sqref="C7:C13"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CDDF5-E92C-4B38-9A5C-2B8597211B42}">
  <sheetPr>
    <tabColor theme="4" tint="0.79998168889431442"/>
    <pageSetUpPr fitToPage="1"/>
  </sheetPr>
  <dimension ref="A1:F67"/>
  <sheetViews>
    <sheetView showGridLines="0" zoomScaleNormal="100" workbookViewId="0">
      <selection activeCell="E7" sqref="E7"/>
    </sheetView>
  </sheetViews>
  <sheetFormatPr baseColWidth="10" defaultColWidth="10.85546875" defaultRowHeight="12.75"/>
  <cols>
    <col min="1" max="1" width="6.140625" style="99" customWidth="1"/>
    <col min="2" max="2" width="58" style="99" customWidth="1"/>
    <col min="3" max="3" width="10" style="99" customWidth="1"/>
    <col min="4" max="4" width="52.140625" style="99" customWidth="1"/>
    <col min="5" max="5" width="57.5703125" style="99" customWidth="1"/>
    <col min="6" max="6" width="58.140625" style="99" customWidth="1"/>
    <col min="7" max="7" width="58.42578125" style="99" customWidth="1"/>
    <col min="8" max="16384" width="10.85546875" style="99"/>
  </cols>
  <sheetData>
    <row r="1" spans="1:6">
      <c r="A1" s="266" t="s">
        <v>1015</v>
      </c>
      <c r="C1" s="395" t="s">
        <v>7</v>
      </c>
      <c r="E1" s="493"/>
      <c r="F1" s="493"/>
    </row>
    <row r="2" spans="1:6">
      <c r="A2" s="267" t="str">
        <f>'Page de garde'!$A$8</f>
        <v>"saisir le nom de votre institution"</v>
      </c>
      <c r="C2" s="268" t="str">
        <f>'Page de garde'!$A$11</f>
        <v>"saisir le nom du site"</v>
      </c>
      <c r="E2" s="493"/>
      <c r="F2" s="493"/>
    </row>
    <row r="3" spans="1:6" ht="33.6" customHeight="1">
      <c r="A3" s="779" t="s">
        <v>1080</v>
      </c>
      <c r="B3" s="779"/>
      <c r="C3" s="779"/>
      <c r="D3" s="779"/>
      <c r="E3" s="493"/>
      <c r="F3" s="493"/>
    </row>
    <row r="4" spans="1:6">
      <c r="E4" s="494"/>
      <c r="F4" s="493"/>
    </row>
    <row r="5" spans="1:6">
      <c r="A5" s="625" t="s">
        <v>987</v>
      </c>
      <c r="B5" s="625"/>
      <c r="C5" s="625"/>
      <c r="D5" s="625"/>
      <c r="E5" s="495"/>
      <c r="F5" s="493"/>
    </row>
    <row r="6" spans="1:6">
      <c r="A6" s="496"/>
      <c r="B6" s="496"/>
      <c r="C6" s="496"/>
      <c r="D6" s="496"/>
      <c r="E6" s="495"/>
      <c r="F6" s="493"/>
    </row>
    <row r="7" spans="1:6" ht="39.75" customHeight="1">
      <c r="C7" s="497" t="s">
        <v>913</v>
      </c>
      <c r="D7" s="498" t="s">
        <v>842</v>
      </c>
      <c r="E7" s="495"/>
      <c r="F7" s="493"/>
    </row>
    <row r="8" spans="1:6">
      <c r="A8" s="499">
        <v>4.0999999999999996</v>
      </c>
      <c r="B8" s="500" t="s">
        <v>864</v>
      </c>
      <c r="C8" s="773"/>
      <c r="D8" s="767"/>
      <c r="E8" s="495"/>
      <c r="F8" s="493"/>
    </row>
    <row r="9" spans="1:6" ht="18.600000000000001" customHeight="1">
      <c r="A9" s="775" t="s">
        <v>865</v>
      </c>
      <c r="B9" s="781"/>
      <c r="C9" s="774"/>
      <c r="D9" s="768"/>
      <c r="E9" s="495"/>
      <c r="F9" s="493"/>
    </row>
    <row r="10" spans="1:6" ht="12.95" customHeight="1">
      <c r="A10" s="499">
        <v>4.2</v>
      </c>
      <c r="B10" s="500" t="s">
        <v>866</v>
      </c>
      <c r="C10" s="765"/>
      <c r="D10" s="769" t="s">
        <v>952</v>
      </c>
      <c r="E10" s="495"/>
      <c r="F10" s="493"/>
    </row>
    <row r="11" spans="1:6" ht="85.5" customHeight="1">
      <c r="A11" s="763" t="s">
        <v>986</v>
      </c>
      <c r="B11" s="772"/>
      <c r="C11" s="774"/>
      <c r="D11" s="768"/>
      <c r="E11" s="495"/>
      <c r="F11" s="493"/>
    </row>
    <row r="12" spans="1:6">
      <c r="A12" s="499">
        <v>4.3</v>
      </c>
      <c r="B12" s="500" t="s">
        <v>867</v>
      </c>
      <c r="C12" s="773"/>
      <c r="D12" s="769" t="s">
        <v>880</v>
      </c>
      <c r="E12" s="495"/>
      <c r="F12" s="493"/>
    </row>
    <row r="13" spans="1:6" ht="20.45" customHeight="1">
      <c r="A13" s="775" t="s">
        <v>917</v>
      </c>
      <c r="B13" s="776"/>
      <c r="C13" s="774"/>
      <c r="D13" s="782"/>
      <c r="E13" s="495"/>
      <c r="F13" s="493"/>
    </row>
    <row r="14" spans="1:6" ht="30.6" customHeight="1">
      <c r="A14" s="775" t="s">
        <v>918</v>
      </c>
      <c r="B14" s="781"/>
      <c r="C14" s="507"/>
      <c r="D14" s="783"/>
      <c r="E14" s="495"/>
      <c r="F14" s="493"/>
    </row>
    <row r="15" spans="1:6">
      <c r="A15" s="499">
        <v>4.4000000000000004</v>
      </c>
      <c r="B15" s="500" t="s">
        <v>868</v>
      </c>
      <c r="C15" s="773"/>
      <c r="D15" s="769" t="s">
        <v>881</v>
      </c>
      <c r="E15" s="495"/>
      <c r="F15" s="493"/>
    </row>
    <row r="16" spans="1:6" ht="42" customHeight="1">
      <c r="A16" s="763" t="s">
        <v>869</v>
      </c>
      <c r="B16" s="772"/>
      <c r="C16" s="774"/>
      <c r="D16" s="768"/>
      <c r="E16" s="495"/>
      <c r="F16" s="493"/>
    </row>
    <row r="17" spans="1:6">
      <c r="A17" s="499">
        <v>4.5</v>
      </c>
      <c r="B17" s="500" t="s">
        <v>870</v>
      </c>
      <c r="C17" s="773"/>
      <c r="D17" s="769" t="s">
        <v>882</v>
      </c>
      <c r="E17" s="495"/>
      <c r="F17" s="493"/>
    </row>
    <row r="18" spans="1:6" ht="42.95" customHeight="1">
      <c r="A18" s="770" t="s">
        <v>871</v>
      </c>
      <c r="B18" s="771"/>
      <c r="C18" s="774"/>
      <c r="D18" s="768"/>
      <c r="E18" s="495"/>
      <c r="F18" s="493"/>
    </row>
    <row r="19" spans="1:6">
      <c r="A19" s="499">
        <v>4.5999999999999996</v>
      </c>
      <c r="B19" s="500" t="s">
        <v>872</v>
      </c>
      <c r="C19" s="773"/>
      <c r="D19" s="784"/>
      <c r="E19" s="495"/>
      <c r="F19" s="493"/>
    </row>
    <row r="20" spans="1:6" ht="32.1" customHeight="1">
      <c r="A20" s="763" t="s">
        <v>915</v>
      </c>
      <c r="B20" s="764"/>
      <c r="C20" s="774"/>
      <c r="D20" s="785"/>
      <c r="E20" s="495"/>
      <c r="F20" s="493"/>
    </row>
    <row r="21" spans="1:6" ht="60" customHeight="1">
      <c r="A21" s="763" t="s">
        <v>916</v>
      </c>
      <c r="B21" s="780"/>
      <c r="C21" s="507"/>
      <c r="D21" s="786"/>
      <c r="E21" s="495"/>
      <c r="F21" s="493"/>
    </row>
    <row r="22" spans="1:6">
      <c r="A22" s="499">
        <v>4.7</v>
      </c>
      <c r="B22" s="500" t="s">
        <v>873</v>
      </c>
      <c r="C22" s="765"/>
      <c r="D22" s="769" t="s">
        <v>953</v>
      </c>
      <c r="E22" s="495"/>
      <c r="F22" s="493"/>
    </row>
    <row r="23" spans="1:6" ht="32.1" customHeight="1">
      <c r="A23" s="770" t="s">
        <v>874</v>
      </c>
      <c r="B23" s="771"/>
      <c r="C23" s="766"/>
      <c r="D23" s="768"/>
      <c r="E23" s="495"/>
      <c r="F23" s="493"/>
    </row>
    <row r="24" spans="1:6" ht="25.5">
      <c r="A24" s="499">
        <v>4.8</v>
      </c>
      <c r="B24" s="500" t="s">
        <v>875</v>
      </c>
      <c r="C24" s="765"/>
      <c r="D24" s="767"/>
      <c r="E24" s="495"/>
      <c r="F24" s="493"/>
    </row>
    <row r="25" spans="1:6" ht="44.45" customHeight="1">
      <c r="A25" s="770" t="s">
        <v>876</v>
      </c>
      <c r="B25" s="771"/>
      <c r="C25" s="766"/>
      <c r="D25" s="768"/>
      <c r="E25" s="495"/>
      <c r="F25" s="493"/>
    </row>
    <row r="26" spans="1:6">
      <c r="A26" s="499">
        <v>4.9000000000000004</v>
      </c>
      <c r="B26" s="500" t="s">
        <v>877</v>
      </c>
      <c r="C26" s="765"/>
      <c r="D26" s="767"/>
      <c r="E26" s="495"/>
      <c r="F26" s="493"/>
    </row>
    <row r="27" spans="1:6" ht="18.95" customHeight="1">
      <c r="A27" s="763" t="s">
        <v>919</v>
      </c>
      <c r="B27" s="764"/>
      <c r="C27" s="766"/>
      <c r="D27" s="768"/>
      <c r="E27" s="495"/>
      <c r="F27" s="493"/>
    </row>
    <row r="28" spans="1:6" ht="18.95" customHeight="1">
      <c r="A28" s="763" t="s">
        <v>920</v>
      </c>
      <c r="B28" s="764"/>
      <c r="C28" s="508"/>
      <c r="D28" s="501"/>
      <c r="E28" s="495"/>
      <c r="F28" s="493"/>
    </row>
    <row r="29" spans="1:6">
      <c r="A29" s="502" t="s">
        <v>1102</v>
      </c>
      <c r="B29" s="500" t="s">
        <v>878</v>
      </c>
      <c r="C29" s="765"/>
      <c r="D29" s="767"/>
      <c r="E29" s="495"/>
      <c r="F29" s="493"/>
    </row>
    <row r="30" spans="1:6" ht="50.1" customHeight="1">
      <c r="A30" s="770" t="s">
        <v>879</v>
      </c>
      <c r="B30" s="771"/>
      <c r="C30" s="766"/>
      <c r="D30" s="768"/>
      <c r="E30" s="495"/>
      <c r="F30" s="493"/>
    </row>
    <row r="31" spans="1:6" ht="40.5" customHeight="1">
      <c r="A31" s="777" t="s">
        <v>722</v>
      </c>
      <c r="B31" s="778"/>
      <c r="C31" s="778"/>
      <c r="D31" s="778"/>
    </row>
    <row r="33" spans="1:6" ht="168.6" customHeight="1">
      <c r="A33" s="700" t="s">
        <v>625</v>
      </c>
      <c r="B33" s="700"/>
      <c r="C33" s="700"/>
      <c r="D33" s="700"/>
    </row>
    <row r="35" spans="1:6">
      <c r="E35" s="503"/>
      <c r="F35" s="493"/>
    </row>
    <row r="36" spans="1:6">
      <c r="E36" s="504"/>
      <c r="F36" s="493"/>
    </row>
    <row r="37" spans="1:6">
      <c r="E37" s="504"/>
      <c r="F37" s="493"/>
    </row>
    <row r="38" spans="1:6">
      <c r="E38" s="504"/>
      <c r="F38" s="493"/>
    </row>
    <row r="39" spans="1:6">
      <c r="E39" s="504"/>
      <c r="F39" s="493"/>
    </row>
    <row r="40" spans="1:6">
      <c r="E40" s="493"/>
      <c r="F40" s="493"/>
    </row>
    <row r="41" spans="1:6">
      <c r="E41" s="503"/>
      <c r="F41" s="493"/>
    </row>
    <row r="42" spans="1:6">
      <c r="E42" s="505"/>
      <c r="F42" s="493"/>
    </row>
    <row r="43" spans="1:6">
      <c r="E43" s="505"/>
      <c r="F43" s="493"/>
    </row>
    <row r="44" spans="1:6">
      <c r="E44" s="505"/>
      <c r="F44" s="493"/>
    </row>
    <row r="45" spans="1:6">
      <c r="E45" s="493"/>
      <c r="F45" s="493"/>
    </row>
    <row r="46" spans="1:6">
      <c r="E46" s="503"/>
      <c r="F46" s="493"/>
    </row>
    <row r="47" spans="1:6" ht="24.95" customHeight="1">
      <c r="E47" s="493"/>
      <c r="F47" s="493"/>
    </row>
    <row r="48" spans="1:6">
      <c r="E48" s="493"/>
      <c r="F48" s="493"/>
    </row>
    <row r="49" spans="5:6">
      <c r="E49" s="493"/>
      <c r="F49" s="493"/>
    </row>
    <row r="50" spans="5:6">
      <c r="E50" s="493"/>
      <c r="F50" s="493"/>
    </row>
    <row r="51" spans="5:6" ht="24.95" customHeight="1">
      <c r="E51" s="505"/>
      <c r="F51" s="493"/>
    </row>
    <row r="52" spans="5:6" ht="123.6" customHeight="1">
      <c r="E52" s="506"/>
      <c r="F52" s="493"/>
    </row>
    <row r="53" spans="5:6">
      <c r="E53" s="493"/>
      <c r="F53" s="493"/>
    </row>
    <row r="54" spans="5:6">
      <c r="E54" s="493"/>
      <c r="F54" s="493"/>
    </row>
    <row r="55" spans="5:6">
      <c r="E55" s="493"/>
      <c r="F55" s="493"/>
    </row>
    <row r="56" spans="5:6">
      <c r="E56" s="493"/>
      <c r="F56" s="493"/>
    </row>
    <row r="57" spans="5:6">
      <c r="E57" s="493"/>
      <c r="F57" s="493"/>
    </row>
    <row r="58" spans="5:6">
      <c r="E58" s="493"/>
      <c r="F58" s="493"/>
    </row>
    <row r="59" spans="5:6">
      <c r="E59" s="493"/>
      <c r="F59" s="493"/>
    </row>
    <row r="60" spans="5:6">
      <c r="E60" s="493"/>
      <c r="F60" s="493"/>
    </row>
    <row r="61" spans="5:6">
      <c r="E61" s="493"/>
      <c r="F61" s="493"/>
    </row>
    <row r="62" spans="5:6">
      <c r="E62" s="493"/>
      <c r="F62" s="493"/>
    </row>
    <row r="63" spans="5:6">
      <c r="E63" s="493"/>
      <c r="F63" s="493"/>
    </row>
    <row r="64" spans="5:6">
      <c r="E64" s="493"/>
      <c r="F64" s="493"/>
    </row>
    <row r="65" spans="5:6">
      <c r="E65" s="493"/>
      <c r="F65" s="493"/>
    </row>
    <row r="66" spans="5:6">
      <c r="E66" s="493"/>
      <c r="F66" s="493"/>
    </row>
    <row r="67" spans="5:6">
      <c r="E67" s="493"/>
      <c r="F67" s="493"/>
    </row>
  </sheetData>
  <sheetProtection algorithmName="SHA-512" hashValue="Dcdx8CGkc9Q52JVVJpG/SV+fWnGaTKiVHyk8vW+fgkso0O/5626vQjMtDvTI2SoxXbeB/+4U74AdXwVoBIvOGQ==" saltValue="hXycLM8z1eMX9JE2S3hkTQ==" spinCount="100000" sheet="1" objects="1" scenarios="1" formatRows="0"/>
  <mergeCells count="37">
    <mergeCell ref="A31:D31"/>
    <mergeCell ref="A33:D33"/>
    <mergeCell ref="A30:B30"/>
    <mergeCell ref="A20:B20"/>
    <mergeCell ref="A3:D3"/>
    <mergeCell ref="A5:D5"/>
    <mergeCell ref="A21:B21"/>
    <mergeCell ref="A14:B14"/>
    <mergeCell ref="D12:D14"/>
    <mergeCell ref="D19:D21"/>
    <mergeCell ref="A28:B28"/>
    <mergeCell ref="A9:B9"/>
    <mergeCell ref="C8:C9"/>
    <mergeCell ref="D8:D9"/>
    <mergeCell ref="A11:B11"/>
    <mergeCell ref="C10:C11"/>
    <mergeCell ref="D10:D11"/>
    <mergeCell ref="A25:B25"/>
    <mergeCell ref="D24:D25"/>
    <mergeCell ref="C24:C25"/>
    <mergeCell ref="A16:B16"/>
    <mergeCell ref="C15:C16"/>
    <mergeCell ref="D15:D16"/>
    <mergeCell ref="A18:B18"/>
    <mergeCell ref="D17:D18"/>
    <mergeCell ref="C17:C18"/>
    <mergeCell ref="A13:B13"/>
    <mergeCell ref="C12:C13"/>
    <mergeCell ref="C19:C20"/>
    <mergeCell ref="A23:B23"/>
    <mergeCell ref="D22:D23"/>
    <mergeCell ref="C22:C23"/>
    <mergeCell ref="A27:B27"/>
    <mergeCell ref="C26:C27"/>
    <mergeCell ref="D26:D27"/>
    <mergeCell ref="D29:D30"/>
    <mergeCell ref="C29:C30"/>
  </mergeCells>
  <conditionalFormatting sqref="C31">
    <cfRule type="expression" dxfId="74" priority="21">
      <formula>$Y4="NON"</formula>
    </cfRule>
  </conditionalFormatting>
  <conditionalFormatting sqref="D8:D12 D15:D19 D22:D30">
    <cfRule type="expression" dxfId="73" priority="3">
      <formula>$C8="OUI"</formula>
    </cfRule>
    <cfRule type="expression" dxfId="72" priority="4">
      <formula>$C8="dès 2027"</formula>
    </cfRule>
  </conditionalFormatting>
  <conditionalFormatting sqref="D12:D14">
    <cfRule type="expression" dxfId="71" priority="1">
      <formula>$C$14="dès 2027"</formula>
    </cfRule>
    <cfRule type="expression" dxfId="70" priority="2">
      <formula>$C$14="OUI"</formula>
    </cfRule>
  </conditionalFormatting>
  <conditionalFormatting sqref="D31:D34">
    <cfRule type="expression" dxfId="69" priority="5">
      <formula>$D31="NON"</formula>
    </cfRule>
    <cfRule type="expression" dxfId="68" priority="6">
      <formula>$D31="OUI"</formula>
    </cfRule>
  </conditionalFormatting>
  <conditionalFormatting sqref="D36:D39">
    <cfRule type="expression" dxfId="67" priority="16">
      <formula>$D36="NON"</formula>
    </cfRule>
    <cfRule type="expression" dxfId="66" priority="17">
      <formula>$D36="OUI"</formula>
    </cfRule>
  </conditionalFormatting>
  <conditionalFormatting sqref="D42:D44 D47:D48">
    <cfRule type="expression" dxfId="65" priority="19">
      <formula>$D42="NON"</formula>
    </cfRule>
    <cfRule type="expression" dxfId="64" priority="20">
      <formula>$D42="OUI"</formula>
    </cfRule>
  </conditionalFormatting>
  <dataValidations count="1">
    <dataValidation type="list" allowBlank="1" showInputMessage="1" showErrorMessage="1" sqref="C8:C19 C21:C30" xr:uid="{5C61E743-0A82-41B0-81C2-F978A9721BE3}">
      <formula1>"OUI,NON,dès 2027"</formula1>
    </dataValidation>
  </dataValidations>
  <pageMargins left="0.70866141732283472" right="0.70866141732283472" top="0.74803149606299213" bottom="0.47244094488188981" header="0.31496062992125984" footer="0.31496062992125984"/>
  <pageSetup paperSize="9" scale="70" fitToHeight="0" orientation="portrait" r:id="rId1"/>
  <ignoredErrors>
    <ignoredError sqref="A29"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1AC41-E012-4A0B-A271-534CB140098E}">
  <sheetPr>
    <tabColor theme="4" tint="0.79998168889431442"/>
    <pageSetUpPr fitToPage="1"/>
  </sheetPr>
  <dimension ref="A1:F75"/>
  <sheetViews>
    <sheetView showGridLines="0" zoomScaleNormal="100" workbookViewId="0">
      <selection activeCell="E13" sqref="E12:E13"/>
    </sheetView>
  </sheetViews>
  <sheetFormatPr baseColWidth="10" defaultColWidth="10.85546875" defaultRowHeight="12.75"/>
  <cols>
    <col min="1" max="1" width="12.5703125" style="99" customWidth="1"/>
    <col min="2" max="2" width="54.5703125" style="99" customWidth="1"/>
    <col min="3" max="3" width="9.85546875" style="99" customWidth="1"/>
    <col min="4" max="4" width="54.5703125" style="99" customWidth="1"/>
    <col min="5" max="5" width="57.5703125" style="518" customWidth="1"/>
    <col min="6" max="6" width="58.140625" style="99" customWidth="1"/>
    <col min="7" max="7" width="58.42578125" style="99" customWidth="1"/>
    <col min="8" max="16384" width="10.85546875" style="99"/>
  </cols>
  <sheetData>
    <row r="1" spans="1:6">
      <c r="A1" s="266" t="s">
        <v>1015</v>
      </c>
      <c r="C1" s="395" t="s">
        <v>7</v>
      </c>
      <c r="E1" s="509"/>
      <c r="F1" s="493"/>
    </row>
    <row r="2" spans="1:6">
      <c r="A2" s="267" t="str">
        <f>'Page de garde'!$A$8</f>
        <v>"saisir le nom de votre institution"</v>
      </c>
      <c r="C2" s="268" t="str">
        <f>'Page de garde'!$A$11</f>
        <v>"saisir le nom du site"</v>
      </c>
      <c r="E2" s="509"/>
      <c r="F2" s="493"/>
    </row>
    <row r="3" spans="1:6" ht="33.6" customHeight="1">
      <c r="A3" s="779" t="s">
        <v>1079</v>
      </c>
      <c r="B3" s="779"/>
      <c r="C3" s="779"/>
      <c r="D3" s="779"/>
      <c r="E3" s="509"/>
      <c r="F3" s="493"/>
    </row>
    <row r="4" spans="1:6">
      <c r="E4" s="510"/>
      <c r="F4" s="493"/>
    </row>
    <row r="5" spans="1:6">
      <c r="A5" s="625" t="s">
        <v>988</v>
      </c>
      <c r="B5" s="625"/>
      <c r="C5" s="625"/>
      <c r="D5" s="625"/>
      <c r="E5" s="511"/>
      <c r="F5" s="493"/>
    </row>
    <row r="6" spans="1:6">
      <c r="A6" s="496"/>
      <c r="B6" s="496"/>
      <c r="C6" s="496"/>
      <c r="D6" s="496"/>
      <c r="E6" s="511"/>
      <c r="F6" s="493"/>
    </row>
    <row r="7" spans="1:6" ht="47.1" customHeight="1">
      <c r="A7" s="787" t="s">
        <v>1103</v>
      </c>
      <c r="B7" s="788"/>
      <c r="C7" s="497" t="s">
        <v>913</v>
      </c>
      <c r="D7" s="498" t="s">
        <v>842</v>
      </c>
      <c r="E7" s="511"/>
      <c r="F7" s="493"/>
    </row>
    <row r="8" spans="1:6" ht="33.950000000000003" customHeight="1">
      <c r="A8" s="789" t="s">
        <v>885</v>
      </c>
      <c r="B8" s="790"/>
      <c r="C8" s="524"/>
      <c r="D8" s="512"/>
      <c r="E8" s="511"/>
      <c r="F8" s="493"/>
    </row>
    <row r="9" spans="1:6">
      <c r="A9" s="789" t="s">
        <v>886</v>
      </c>
      <c r="B9" s="790"/>
      <c r="C9" s="525"/>
      <c r="D9" s="513" t="s">
        <v>1023</v>
      </c>
      <c r="E9" s="511"/>
      <c r="F9" s="493"/>
    </row>
    <row r="10" spans="1:6" ht="33.6" customHeight="1">
      <c r="A10" s="789" t="s">
        <v>921</v>
      </c>
      <c r="B10" s="790"/>
      <c r="C10" s="525"/>
      <c r="D10" s="769" t="s">
        <v>1031</v>
      </c>
      <c r="E10" s="511"/>
      <c r="F10" s="493"/>
    </row>
    <row r="11" spans="1:6" ht="32.450000000000003" customHeight="1">
      <c r="A11" s="763" t="s">
        <v>922</v>
      </c>
      <c r="B11" s="780"/>
      <c r="C11" s="525"/>
      <c r="D11" s="783"/>
      <c r="E11" s="511"/>
      <c r="F11" s="493"/>
    </row>
    <row r="12" spans="1:6">
      <c r="A12" s="789" t="s">
        <v>883</v>
      </c>
      <c r="B12" s="790"/>
      <c r="C12" s="524"/>
      <c r="D12" s="512"/>
      <c r="E12" s="511"/>
      <c r="F12" s="493"/>
    </row>
    <row r="13" spans="1:6">
      <c r="A13" s="789" t="s">
        <v>884</v>
      </c>
      <c r="B13" s="790"/>
      <c r="C13" s="525"/>
      <c r="D13" s="513" t="s">
        <v>887</v>
      </c>
      <c r="E13" s="511"/>
      <c r="F13" s="493"/>
    </row>
    <row r="14" spans="1:6">
      <c r="A14" s="496"/>
      <c r="B14" s="496"/>
      <c r="C14" s="496"/>
      <c r="D14" s="496"/>
      <c r="E14" s="511"/>
      <c r="F14" s="493"/>
    </row>
    <row r="15" spans="1:6" ht="47.1" customHeight="1">
      <c r="A15" s="787" t="s">
        <v>1104</v>
      </c>
      <c r="B15" s="788"/>
      <c r="C15" s="497" t="s">
        <v>843</v>
      </c>
      <c r="D15" s="514"/>
      <c r="E15" s="511"/>
      <c r="F15" s="493"/>
    </row>
    <row r="16" spans="1:6">
      <c r="A16" s="789" t="s">
        <v>888</v>
      </c>
      <c r="B16" s="790"/>
      <c r="C16" s="528"/>
      <c r="D16" s="514"/>
      <c r="E16" s="511"/>
      <c r="F16" s="493"/>
    </row>
    <row r="17" spans="1:6">
      <c r="A17" s="789" t="s">
        <v>889</v>
      </c>
      <c r="B17" s="790"/>
      <c r="C17" s="528"/>
      <c r="D17" s="514"/>
      <c r="E17" s="511"/>
      <c r="F17" s="493"/>
    </row>
    <row r="18" spans="1:6">
      <c r="A18" s="789" t="s">
        <v>890</v>
      </c>
      <c r="B18" s="790"/>
      <c r="C18" s="528"/>
      <c r="D18" s="514"/>
      <c r="E18" s="511"/>
      <c r="F18" s="493"/>
    </row>
    <row r="19" spans="1:6">
      <c r="A19" s="789" t="s">
        <v>1035</v>
      </c>
      <c r="B19" s="790"/>
      <c r="C19" s="528"/>
      <c r="D19" s="514"/>
      <c r="E19" s="511"/>
      <c r="F19" s="493"/>
    </row>
    <row r="20" spans="1:6">
      <c r="A20" s="496"/>
      <c r="B20" s="496"/>
      <c r="C20" s="496"/>
      <c r="D20" s="496"/>
      <c r="E20" s="511"/>
      <c r="F20" s="493"/>
    </row>
    <row r="21" spans="1:6" ht="47.1" customHeight="1">
      <c r="A21" s="787" t="s">
        <v>1105</v>
      </c>
      <c r="B21" s="788"/>
      <c r="C21" s="497" t="s">
        <v>914</v>
      </c>
      <c r="D21" s="498" t="s">
        <v>842</v>
      </c>
      <c r="E21" s="509"/>
      <c r="F21" s="493"/>
    </row>
    <row r="22" spans="1:6" ht="25.5">
      <c r="A22" s="789" t="s">
        <v>894</v>
      </c>
      <c r="B22" s="790"/>
      <c r="C22" s="526"/>
      <c r="D22" s="515" t="s">
        <v>891</v>
      </c>
      <c r="E22" s="509"/>
      <c r="F22" s="493"/>
    </row>
    <row r="23" spans="1:6" ht="25.5">
      <c r="A23" s="789" t="s">
        <v>895</v>
      </c>
      <c r="B23" s="790"/>
      <c r="C23" s="526"/>
      <c r="D23" s="515" t="s">
        <v>892</v>
      </c>
      <c r="E23" s="509"/>
      <c r="F23" s="493"/>
    </row>
    <row r="24" spans="1:6" ht="25.5">
      <c r="A24" s="789" t="s">
        <v>896</v>
      </c>
      <c r="B24" s="790"/>
      <c r="C24" s="526"/>
      <c r="D24" s="515" t="s">
        <v>893</v>
      </c>
      <c r="E24" s="509"/>
      <c r="F24" s="493"/>
    </row>
    <row r="25" spans="1:6" ht="25.5">
      <c r="A25" s="789" t="s">
        <v>1032</v>
      </c>
      <c r="B25" s="790"/>
      <c r="C25" s="526"/>
      <c r="D25" s="515" t="s">
        <v>1033</v>
      </c>
      <c r="E25" s="509"/>
      <c r="F25" s="493"/>
    </row>
    <row r="26" spans="1:6" ht="14.25">
      <c r="A26" s="789" t="s">
        <v>897</v>
      </c>
      <c r="B26" s="790"/>
      <c r="C26" s="525"/>
      <c r="D26" s="515" t="s">
        <v>1093</v>
      </c>
      <c r="E26" s="509"/>
      <c r="F26" s="493"/>
    </row>
    <row r="27" spans="1:6">
      <c r="E27" s="509"/>
      <c r="F27" s="493"/>
    </row>
    <row r="28" spans="1:6" ht="47.1" customHeight="1">
      <c r="A28" s="787" t="s">
        <v>1106</v>
      </c>
      <c r="B28" s="788"/>
      <c r="C28" s="497" t="s">
        <v>843</v>
      </c>
      <c r="D28" s="498" t="s">
        <v>842</v>
      </c>
      <c r="E28" s="509"/>
      <c r="F28" s="493"/>
    </row>
    <row r="29" spans="1:6" ht="25.5">
      <c r="A29" s="789" t="s">
        <v>898</v>
      </c>
      <c r="B29" s="790"/>
      <c r="C29" s="527"/>
      <c r="D29" s="516" t="s">
        <v>891</v>
      </c>
      <c r="E29" s="509"/>
      <c r="F29" s="493"/>
    </row>
    <row r="30" spans="1:6" ht="25.5">
      <c r="A30" s="789" t="s">
        <v>899</v>
      </c>
      <c r="B30" s="790"/>
      <c r="C30" s="527"/>
      <c r="D30" s="516" t="s">
        <v>892</v>
      </c>
      <c r="E30" s="509"/>
      <c r="F30" s="493"/>
    </row>
    <row r="31" spans="1:6" ht="25.5">
      <c r="A31" s="789" t="s">
        <v>900</v>
      </c>
      <c r="B31" s="790"/>
      <c r="C31" s="527"/>
      <c r="D31" s="516" t="s">
        <v>893</v>
      </c>
      <c r="E31" s="509"/>
      <c r="F31" s="493"/>
    </row>
    <row r="32" spans="1:6" ht="25.5">
      <c r="A32" s="789" t="s">
        <v>1034</v>
      </c>
      <c r="B32" s="790"/>
      <c r="C32" s="527"/>
      <c r="D32" s="517" t="s">
        <v>1033</v>
      </c>
      <c r="E32" s="509"/>
      <c r="F32" s="493"/>
    </row>
    <row r="33" spans="1:6">
      <c r="E33" s="509"/>
      <c r="F33" s="493"/>
    </row>
    <row r="34" spans="1:6" ht="47.1" customHeight="1">
      <c r="A34" s="787" t="s">
        <v>1107</v>
      </c>
      <c r="B34" s="788"/>
      <c r="C34" s="497" t="s">
        <v>913</v>
      </c>
      <c r="D34" s="498" t="s">
        <v>842</v>
      </c>
      <c r="E34" s="509"/>
      <c r="F34" s="493"/>
    </row>
    <row r="35" spans="1:6">
      <c r="A35" s="791" t="s">
        <v>829</v>
      </c>
      <c r="B35" s="790"/>
      <c r="C35" s="524"/>
      <c r="D35" s="515" t="s">
        <v>1021</v>
      </c>
      <c r="E35" s="509"/>
      <c r="F35" s="493"/>
    </row>
    <row r="36" spans="1:6">
      <c r="A36" s="791" t="s">
        <v>830</v>
      </c>
      <c r="B36" s="790"/>
      <c r="C36" s="524"/>
      <c r="D36" s="515" t="s">
        <v>1022</v>
      </c>
      <c r="E36" s="509"/>
      <c r="F36" s="493"/>
    </row>
    <row r="37" spans="1:6" ht="47.45" customHeight="1">
      <c r="A37" s="794" t="s">
        <v>722</v>
      </c>
      <c r="B37" s="795"/>
      <c r="C37" s="795"/>
      <c r="D37" s="795"/>
    </row>
    <row r="38" spans="1:6" ht="44.1" customHeight="1">
      <c r="A38" s="792" t="s">
        <v>1094</v>
      </c>
      <c r="B38" s="793"/>
      <c r="C38" s="793"/>
      <c r="D38" s="793"/>
      <c r="E38" s="519"/>
      <c r="F38" s="493"/>
    </row>
    <row r="39" spans="1:6" ht="87" customHeight="1">
      <c r="A39" s="792" t="s">
        <v>1095</v>
      </c>
      <c r="B39" s="793"/>
      <c r="C39" s="793"/>
      <c r="D39" s="793"/>
      <c r="E39" s="519"/>
      <c r="F39" s="493"/>
    </row>
    <row r="40" spans="1:6">
      <c r="E40" s="509"/>
      <c r="F40" s="493"/>
    </row>
    <row r="41" spans="1:6" ht="168.6" customHeight="1">
      <c r="A41" s="700" t="s">
        <v>625</v>
      </c>
      <c r="B41" s="700"/>
      <c r="C41" s="700"/>
      <c r="D41" s="700"/>
    </row>
    <row r="43" spans="1:6">
      <c r="E43" s="520"/>
      <c r="F43" s="493"/>
    </row>
    <row r="44" spans="1:6">
      <c r="E44" s="521"/>
      <c r="F44" s="493"/>
    </row>
    <row r="45" spans="1:6">
      <c r="E45" s="521"/>
      <c r="F45" s="493"/>
    </row>
    <row r="46" spans="1:6">
      <c r="E46" s="521"/>
      <c r="F46" s="493"/>
    </row>
    <row r="47" spans="1:6">
      <c r="E47" s="521"/>
      <c r="F47" s="493"/>
    </row>
    <row r="48" spans="1:6">
      <c r="E48" s="509"/>
      <c r="F48" s="493"/>
    </row>
    <row r="49" spans="5:6">
      <c r="E49" s="520"/>
      <c r="F49" s="493"/>
    </row>
    <row r="50" spans="5:6">
      <c r="E50" s="522"/>
      <c r="F50" s="493"/>
    </row>
    <row r="51" spans="5:6">
      <c r="E51" s="522"/>
      <c r="F51" s="493"/>
    </row>
    <row r="52" spans="5:6">
      <c r="E52" s="522"/>
      <c r="F52" s="493"/>
    </row>
    <row r="53" spans="5:6">
      <c r="E53" s="509"/>
      <c r="F53" s="493"/>
    </row>
    <row r="54" spans="5:6">
      <c r="E54" s="520"/>
      <c r="F54" s="493"/>
    </row>
    <row r="55" spans="5:6" ht="24.95" customHeight="1">
      <c r="E55" s="509"/>
      <c r="F55" s="493"/>
    </row>
    <row r="56" spans="5:6">
      <c r="E56" s="509"/>
      <c r="F56" s="493"/>
    </row>
    <row r="57" spans="5:6">
      <c r="E57" s="509"/>
      <c r="F57" s="493"/>
    </row>
    <row r="58" spans="5:6">
      <c r="E58" s="509"/>
      <c r="F58" s="493"/>
    </row>
    <row r="59" spans="5:6" ht="24.95" customHeight="1">
      <c r="E59" s="522"/>
      <c r="F59" s="493"/>
    </row>
    <row r="60" spans="5:6" ht="123.6" customHeight="1">
      <c r="E60" s="523"/>
      <c r="F60" s="493"/>
    </row>
    <row r="61" spans="5:6">
      <c r="E61" s="509"/>
      <c r="F61" s="493"/>
    </row>
    <row r="62" spans="5:6">
      <c r="E62" s="509"/>
      <c r="F62" s="493"/>
    </row>
    <row r="63" spans="5:6">
      <c r="E63" s="509"/>
      <c r="F63" s="493"/>
    </row>
    <row r="64" spans="5:6">
      <c r="E64" s="509"/>
      <c r="F64" s="493"/>
    </row>
    <row r="65" spans="5:6">
      <c r="E65" s="509"/>
      <c r="F65" s="493"/>
    </row>
    <row r="66" spans="5:6">
      <c r="E66" s="509"/>
      <c r="F66" s="493"/>
    </row>
    <row r="67" spans="5:6">
      <c r="E67" s="509"/>
      <c r="F67" s="493"/>
    </row>
    <row r="68" spans="5:6">
      <c r="E68" s="509"/>
      <c r="F68" s="493"/>
    </row>
    <row r="69" spans="5:6">
      <c r="E69" s="509"/>
      <c r="F69" s="493"/>
    </row>
    <row r="70" spans="5:6">
      <c r="E70" s="509"/>
      <c r="F70" s="493"/>
    </row>
    <row r="71" spans="5:6">
      <c r="E71" s="509"/>
      <c r="F71" s="493"/>
    </row>
    <row r="72" spans="5:6">
      <c r="E72" s="509"/>
      <c r="F72" s="493"/>
    </row>
    <row r="73" spans="5:6">
      <c r="E73" s="509"/>
      <c r="F73" s="493"/>
    </row>
    <row r="74" spans="5:6">
      <c r="E74" s="509"/>
      <c r="F74" s="493"/>
    </row>
    <row r="75" spans="5:6">
      <c r="E75" s="509"/>
      <c r="F75" s="493"/>
    </row>
  </sheetData>
  <sheetProtection algorithmName="SHA-512" hashValue="fYBckXOeMnmu9eow71BHJOBLnX1o00fucyLS3vOF+KakEOhB9PIb5cg7/R/OnPEdZ8p6OpVC44vwcfEDWE+AJQ==" saltValue="gL5WJNU/0V4NNJe1SBqheQ==" spinCount="100000" sheet="1" objects="1" scenarios="1" formatRows="0"/>
  <mergeCells count="33">
    <mergeCell ref="A25:B25"/>
    <mergeCell ref="A31:B31"/>
    <mergeCell ref="A18:B18"/>
    <mergeCell ref="A38:D38"/>
    <mergeCell ref="A11:B11"/>
    <mergeCell ref="D10:D11"/>
    <mergeCell ref="A34:B34"/>
    <mergeCell ref="A37:D37"/>
    <mergeCell ref="A41:D41"/>
    <mergeCell ref="A7:B7"/>
    <mergeCell ref="A8:B8"/>
    <mergeCell ref="A9:B9"/>
    <mergeCell ref="A10:B10"/>
    <mergeCell ref="A12:B12"/>
    <mergeCell ref="A13:B13"/>
    <mergeCell ref="A24:B24"/>
    <mergeCell ref="A35:B35"/>
    <mergeCell ref="A36:B36"/>
    <mergeCell ref="A39:D39"/>
    <mergeCell ref="A26:B26"/>
    <mergeCell ref="A28:B28"/>
    <mergeCell ref="A29:B29"/>
    <mergeCell ref="A30:B30"/>
    <mergeCell ref="A32:B32"/>
    <mergeCell ref="A3:D3"/>
    <mergeCell ref="A5:D5"/>
    <mergeCell ref="A21:B21"/>
    <mergeCell ref="A22:B22"/>
    <mergeCell ref="A23:B23"/>
    <mergeCell ref="A15:B15"/>
    <mergeCell ref="A16:B16"/>
    <mergeCell ref="A17:B17"/>
    <mergeCell ref="A19:B19"/>
  </mergeCells>
  <conditionalFormatting sqref="C27">
    <cfRule type="expression" dxfId="63" priority="17">
      <formula>$Y3="NON"</formula>
    </cfRule>
  </conditionalFormatting>
  <conditionalFormatting sqref="C33">
    <cfRule type="expression" dxfId="62" priority="2168">
      <formula>$Y4="NON"</formula>
    </cfRule>
  </conditionalFormatting>
  <conditionalFormatting sqref="C37">
    <cfRule type="expression" dxfId="61" priority="11">
      <formula>$Y10="NON"</formula>
    </cfRule>
  </conditionalFormatting>
  <conditionalFormatting sqref="C38:C39">
    <cfRule type="expression" dxfId="60" priority="20">
      <formula>$Y4="NON"</formula>
    </cfRule>
  </conditionalFormatting>
  <conditionalFormatting sqref="D9">
    <cfRule type="expression" dxfId="59" priority="1">
      <formula>$C9="dès 2027"</formula>
    </cfRule>
    <cfRule type="expression" dxfId="58" priority="2">
      <formula>$C9="OUI"</formula>
    </cfRule>
  </conditionalFormatting>
  <conditionalFormatting sqref="D10:D11">
    <cfRule type="expression" dxfId="57" priority="6">
      <formula>$C11="OUI"</formula>
    </cfRule>
    <cfRule type="expression" dxfId="56" priority="7">
      <formula>$C11="dès 2027"</formula>
    </cfRule>
  </conditionalFormatting>
  <conditionalFormatting sqref="D13">
    <cfRule type="expression" dxfId="55" priority="3">
      <formula>$C13="OUI"</formula>
    </cfRule>
  </conditionalFormatting>
  <conditionalFormatting sqref="D27 D33 D41:D42 D50:D52 D55:D56">
    <cfRule type="expression" dxfId="54" priority="18">
      <formula>$D27="NON"</formula>
    </cfRule>
    <cfRule type="expression" dxfId="53" priority="19">
      <formula>$D27="OUI"</formula>
    </cfRule>
  </conditionalFormatting>
  <conditionalFormatting sqref="D37:D39">
    <cfRule type="expression" dxfId="52" priority="9">
      <formula>$D37="NON"</formula>
    </cfRule>
    <cfRule type="expression" dxfId="51" priority="10">
      <formula>$D37="OUI"</formula>
    </cfRule>
  </conditionalFormatting>
  <conditionalFormatting sqref="D44:D47">
    <cfRule type="expression" dxfId="50" priority="13">
      <formula>$D44="NON"</formula>
    </cfRule>
    <cfRule type="expression" dxfId="49" priority="14">
      <formula>$D44="OUI"</formula>
    </cfRule>
  </conditionalFormatting>
  <dataValidations count="1">
    <dataValidation type="list" allowBlank="1" showInputMessage="1" showErrorMessage="1" sqref="C35:C36 C26 C8:C13" xr:uid="{266D16BA-ECAB-4B12-A46B-350A4735A340}">
      <formula1>"OUI,NON,dès 2027"</formula1>
    </dataValidation>
  </dataValidations>
  <pageMargins left="0.70866141732283472" right="0.70866141732283472" top="0.74803149606299213" bottom="0.47244094488188981" header="0.31496062992125984" footer="0.31496062992125984"/>
  <pageSetup paperSize="9" scale="67"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220EA-3421-4C68-8E6D-C8AC0DAF3EFE}">
  <sheetPr>
    <tabColor theme="4" tint="0.79998168889431442"/>
    <pageSetUpPr fitToPage="1"/>
  </sheetPr>
  <dimension ref="A1:F52"/>
  <sheetViews>
    <sheetView showGridLines="0" zoomScaleNormal="100" workbookViewId="0">
      <selection activeCell="E11" sqref="E11"/>
    </sheetView>
  </sheetViews>
  <sheetFormatPr baseColWidth="10" defaultColWidth="10.85546875" defaultRowHeight="12.75"/>
  <cols>
    <col min="1" max="1" width="6.140625" style="99" customWidth="1"/>
    <col min="2" max="2" width="49.140625" style="99" customWidth="1"/>
    <col min="3" max="3" width="11.42578125" style="99" customWidth="1"/>
    <col min="4" max="4" width="52.140625" style="99" customWidth="1"/>
    <col min="5" max="5" width="57.5703125" style="99" customWidth="1"/>
    <col min="6" max="6" width="58.140625" style="99" customWidth="1"/>
    <col min="7" max="7" width="58.42578125" style="99" customWidth="1"/>
    <col min="8" max="16384" width="10.85546875" style="99"/>
  </cols>
  <sheetData>
    <row r="1" spans="1:6">
      <c r="A1" s="266" t="s">
        <v>1015</v>
      </c>
      <c r="C1" s="395" t="s">
        <v>7</v>
      </c>
      <c r="E1" s="493"/>
      <c r="F1" s="493"/>
    </row>
    <row r="2" spans="1:6">
      <c r="A2" s="267" t="str">
        <f>'Page de garde'!$A$8</f>
        <v>"saisir le nom de votre institution"</v>
      </c>
      <c r="C2" s="268" t="str">
        <f>'Page de garde'!$A$11</f>
        <v>"saisir le nom du site"</v>
      </c>
      <c r="E2" s="493"/>
      <c r="F2" s="493"/>
    </row>
    <row r="3" spans="1:6" ht="33.6" customHeight="1">
      <c r="A3" s="779" t="s">
        <v>1078</v>
      </c>
      <c r="B3" s="779"/>
      <c r="C3" s="779"/>
      <c r="D3" s="779"/>
      <c r="E3" s="493"/>
      <c r="F3" s="493"/>
    </row>
    <row r="4" spans="1:6">
      <c r="E4" s="494"/>
      <c r="F4" s="493"/>
    </row>
    <row r="5" spans="1:6" ht="95.1" customHeight="1">
      <c r="A5" s="799" t="s">
        <v>1020</v>
      </c>
      <c r="B5" s="799"/>
      <c r="C5" s="799"/>
      <c r="D5" s="799"/>
      <c r="E5" s="495"/>
      <c r="F5" s="493"/>
    </row>
    <row r="6" spans="1:6">
      <c r="A6" s="496"/>
      <c r="B6" s="496"/>
      <c r="C6" s="496"/>
      <c r="D6" s="496"/>
      <c r="E6" s="495"/>
      <c r="F6" s="493"/>
    </row>
    <row r="7" spans="1:6" ht="24.95" customHeight="1">
      <c r="C7" s="497" t="s">
        <v>1029</v>
      </c>
      <c r="D7" s="498" t="s">
        <v>842</v>
      </c>
      <c r="E7" s="495"/>
      <c r="F7" s="493"/>
    </row>
    <row r="8" spans="1:6" ht="14.25">
      <c r="A8" s="529">
        <v>6.1</v>
      </c>
      <c r="B8" s="500" t="s">
        <v>1096</v>
      </c>
      <c r="C8" s="800"/>
      <c r="D8" s="769" t="s">
        <v>901</v>
      </c>
      <c r="E8" s="495"/>
      <c r="F8" s="493"/>
    </row>
    <row r="9" spans="1:6" ht="32.1" customHeight="1">
      <c r="A9" s="775" t="s">
        <v>978</v>
      </c>
      <c r="B9" s="781"/>
      <c r="C9" s="801"/>
      <c r="D9" s="768"/>
      <c r="E9" s="495"/>
      <c r="F9" s="493"/>
    </row>
    <row r="10" spans="1:6" ht="14.25">
      <c r="A10" s="529">
        <v>6.2</v>
      </c>
      <c r="B10" s="500" t="s">
        <v>1097</v>
      </c>
      <c r="C10" s="797"/>
      <c r="D10" s="769" t="s">
        <v>923</v>
      </c>
      <c r="E10" s="495"/>
      <c r="F10" s="493"/>
    </row>
    <row r="11" spans="1:6" ht="69.599999999999994" customHeight="1">
      <c r="A11" s="763" t="s">
        <v>989</v>
      </c>
      <c r="B11" s="772"/>
      <c r="C11" s="798"/>
      <c r="D11" s="768"/>
      <c r="E11" s="495"/>
      <c r="F11" s="493"/>
    </row>
    <row r="12" spans="1:6" ht="27.75" customHeight="1">
      <c r="A12" s="777" t="s">
        <v>1030</v>
      </c>
      <c r="B12" s="778"/>
      <c r="C12" s="778"/>
      <c r="D12" s="778"/>
    </row>
    <row r="14" spans="1:6" ht="45.6" customHeight="1">
      <c r="A14" s="625" t="s">
        <v>1192</v>
      </c>
      <c r="B14" s="796"/>
      <c r="C14" s="796"/>
      <c r="D14" s="796"/>
    </row>
    <row r="15" spans="1:6">
      <c r="A15" s="625" t="s">
        <v>1099</v>
      </c>
      <c r="B15" s="625"/>
      <c r="C15" s="625"/>
      <c r="D15" s="625"/>
    </row>
    <row r="16" spans="1:6">
      <c r="A16" s="625" t="s">
        <v>1098</v>
      </c>
      <c r="B16" s="796"/>
      <c r="C16" s="796"/>
      <c r="D16" s="796"/>
    </row>
    <row r="18" spans="1:6" ht="168.6" customHeight="1">
      <c r="A18" s="700" t="s">
        <v>625</v>
      </c>
      <c r="B18" s="700"/>
      <c r="C18" s="700"/>
      <c r="D18" s="700"/>
    </row>
    <row r="20" spans="1:6">
      <c r="E20" s="503"/>
      <c r="F20" s="493"/>
    </row>
    <row r="21" spans="1:6">
      <c r="E21" s="504"/>
      <c r="F21" s="493"/>
    </row>
    <row r="22" spans="1:6">
      <c r="E22" s="504"/>
      <c r="F22" s="493"/>
    </row>
    <row r="23" spans="1:6">
      <c r="E23" s="504"/>
      <c r="F23" s="493"/>
    </row>
    <row r="24" spans="1:6">
      <c r="E24" s="504"/>
      <c r="F24" s="493"/>
    </row>
    <row r="25" spans="1:6">
      <c r="E25" s="493"/>
      <c r="F25" s="493"/>
    </row>
    <row r="26" spans="1:6">
      <c r="E26" s="503"/>
      <c r="F26" s="493"/>
    </row>
    <row r="27" spans="1:6">
      <c r="E27" s="505"/>
      <c r="F27" s="493"/>
    </row>
    <row r="28" spans="1:6">
      <c r="E28" s="505"/>
      <c r="F28" s="493"/>
    </row>
    <row r="29" spans="1:6">
      <c r="E29" s="505"/>
      <c r="F29" s="493"/>
    </row>
    <row r="30" spans="1:6">
      <c r="E30" s="493"/>
      <c r="F30" s="493"/>
    </row>
    <row r="31" spans="1:6">
      <c r="E31" s="503"/>
      <c r="F31" s="493"/>
    </row>
    <row r="32" spans="1:6" ht="24.95" customHeight="1">
      <c r="E32" s="493"/>
      <c r="F32" s="493"/>
    </row>
    <row r="33" spans="5:6">
      <c r="E33" s="493"/>
      <c r="F33" s="493"/>
    </row>
    <row r="34" spans="5:6">
      <c r="E34" s="493"/>
      <c r="F34" s="493"/>
    </row>
    <row r="35" spans="5:6">
      <c r="E35" s="493"/>
      <c r="F35" s="493"/>
    </row>
    <row r="36" spans="5:6" ht="24.95" customHeight="1">
      <c r="E36" s="505"/>
      <c r="F36" s="493"/>
    </row>
    <row r="37" spans="5:6" ht="123.6" customHeight="1">
      <c r="E37" s="506"/>
      <c r="F37" s="493"/>
    </row>
    <row r="38" spans="5:6">
      <c r="E38" s="493"/>
      <c r="F38" s="493"/>
    </row>
    <row r="39" spans="5:6">
      <c r="E39" s="493"/>
      <c r="F39" s="493"/>
    </row>
    <row r="40" spans="5:6">
      <c r="E40" s="493"/>
      <c r="F40" s="493"/>
    </row>
    <row r="41" spans="5:6">
      <c r="E41" s="493"/>
      <c r="F41" s="493"/>
    </row>
    <row r="42" spans="5:6">
      <c r="E42" s="493"/>
      <c r="F42" s="493"/>
    </row>
    <row r="43" spans="5:6">
      <c r="E43" s="493"/>
      <c r="F43" s="493"/>
    </row>
    <row r="44" spans="5:6">
      <c r="E44" s="493"/>
      <c r="F44" s="493"/>
    </row>
    <row r="45" spans="5:6">
      <c r="E45" s="493"/>
      <c r="F45" s="493"/>
    </row>
    <row r="46" spans="5:6">
      <c r="E46" s="493"/>
      <c r="F46" s="493"/>
    </row>
    <row r="47" spans="5:6">
      <c r="E47" s="493"/>
      <c r="F47" s="493"/>
    </row>
    <row r="48" spans="5:6">
      <c r="E48" s="493"/>
      <c r="F48" s="493"/>
    </row>
    <row r="49" spans="5:6">
      <c r="E49" s="493"/>
      <c r="F49" s="493"/>
    </row>
    <row r="50" spans="5:6">
      <c r="E50" s="493"/>
      <c r="F50" s="493"/>
    </row>
    <row r="51" spans="5:6">
      <c r="E51" s="493"/>
      <c r="F51" s="493"/>
    </row>
    <row r="52" spans="5:6">
      <c r="E52" s="493"/>
      <c r="F52" s="493"/>
    </row>
  </sheetData>
  <sheetProtection algorithmName="SHA-512" hashValue="GC3KIBdjEMK8Nvylr61hisf0V85pCu5rxraUrJ6Ri2qtVwM6MhnAPZSOf3Q0T8pCJmaP2DaLGMXZ78P6XhC58Q==" saltValue="GcwIrKphHb2FZ+Z6R/R8MA==" spinCount="100000" sheet="1" objects="1" scenarios="1" formatRows="0"/>
  <mergeCells count="13">
    <mergeCell ref="C10:C11"/>
    <mergeCell ref="D10:D11"/>
    <mergeCell ref="A11:B11"/>
    <mergeCell ref="A3:D3"/>
    <mergeCell ref="A5:D5"/>
    <mergeCell ref="C8:C9"/>
    <mergeCell ref="D8:D9"/>
    <mergeCell ref="A9:B9"/>
    <mergeCell ref="A12:D12"/>
    <mergeCell ref="A18:D18"/>
    <mergeCell ref="A14:D14"/>
    <mergeCell ref="A16:D16"/>
    <mergeCell ref="A15:D15"/>
  </mergeCells>
  <conditionalFormatting sqref="C10:C11">
    <cfRule type="expression" dxfId="48" priority="3">
      <formula>$C$8="NON"</formula>
    </cfRule>
  </conditionalFormatting>
  <conditionalFormatting sqref="C12">
    <cfRule type="expression" dxfId="47" priority="6">
      <formula>$Y1048561="NON"</formula>
    </cfRule>
  </conditionalFormatting>
  <conditionalFormatting sqref="D8:D11">
    <cfRule type="expression" dxfId="46" priority="1">
      <formula>$C8="OUI"</formula>
    </cfRule>
    <cfRule type="expression" dxfId="45" priority="2">
      <formula>$C8="dès 2027"</formula>
    </cfRule>
  </conditionalFormatting>
  <conditionalFormatting sqref="D12:D13">
    <cfRule type="expression" dxfId="44" priority="4">
      <formula>$D12="NON"</formula>
    </cfRule>
    <cfRule type="expression" dxfId="43" priority="5">
      <formula>$D12="OUI"</formula>
    </cfRule>
  </conditionalFormatting>
  <conditionalFormatting sqref="D17:D19">
    <cfRule type="expression" dxfId="42" priority="7">
      <formula>$D17="NON"</formula>
    </cfRule>
    <cfRule type="expression" dxfId="41" priority="8">
      <formula>$D17="OUI"</formula>
    </cfRule>
  </conditionalFormatting>
  <conditionalFormatting sqref="D21:D24">
    <cfRule type="expression" dxfId="40" priority="14">
      <formula>$D21="NON"</formula>
    </cfRule>
    <cfRule type="expression" dxfId="39" priority="15">
      <formula>$D21="OUI"</formula>
    </cfRule>
  </conditionalFormatting>
  <conditionalFormatting sqref="D27:D29 D32:D33">
    <cfRule type="expression" dxfId="38" priority="16">
      <formula>$D27="NON"</formula>
    </cfRule>
    <cfRule type="expression" dxfId="37" priority="17">
      <formula>$D27="OUI"</formula>
    </cfRule>
  </conditionalFormatting>
  <dataValidations count="1">
    <dataValidation type="list" allowBlank="1" showInputMessage="1" showErrorMessage="1" sqref="C8:C11" xr:uid="{45241734-DD21-46A4-845A-12B54F65A893}">
      <formula1>"OUI,NON"</formula1>
    </dataValidation>
  </dataValidations>
  <pageMargins left="0.70866141732283472" right="0.70866141732283472" top="0.74803149606299213" bottom="0.55118110236220474" header="0.31496062992125984" footer="0.31496062992125984"/>
  <pageSetup paperSize="9" scale="74"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471BF-257C-4B5D-B822-42EF7669533B}">
  <sheetPr>
    <tabColor theme="4" tint="0.79998168889431442"/>
    <pageSetUpPr fitToPage="1"/>
  </sheetPr>
  <dimension ref="A1:F56"/>
  <sheetViews>
    <sheetView showGridLines="0" zoomScaleNormal="100" workbookViewId="0">
      <selection activeCell="E19" sqref="E19"/>
    </sheetView>
  </sheetViews>
  <sheetFormatPr baseColWidth="10" defaultColWidth="10.85546875" defaultRowHeight="12.75"/>
  <cols>
    <col min="1" max="1" width="6.140625" style="99" customWidth="1"/>
    <col min="2" max="2" width="58" style="99" customWidth="1"/>
    <col min="3" max="3" width="10.28515625" style="99" customWidth="1"/>
    <col min="4" max="4" width="52.140625" style="99" customWidth="1"/>
    <col min="5" max="5" width="57.5703125" style="99" customWidth="1"/>
    <col min="6" max="6" width="58.140625" style="99" customWidth="1"/>
    <col min="7" max="7" width="58.42578125" style="99" customWidth="1"/>
    <col min="8" max="16384" width="10.85546875" style="99"/>
  </cols>
  <sheetData>
    <row r="1" spans="1:6">
      <c r="A1" s="266" t="s">
        <v>1015</v>
      </c>
      <c r="C1" s="395" t="s">
        <v>7</v>
      </c>
      <c r="E1" s="493"/>
      <c r="F1" s="493"/>
    </row>
    <row r="2" spans="1:6">
      <c r="A2" s="267" t="str">
        <f>'Page de garde'!$A$8</f>
        <v>"saisir le nom de votre institution"</v>
      </c>
      <c r="C2" s="268" t="str">
        <f>'Page de garde'!$A$11</f>
        <v>"saisir le nom du site"</v>
      </c>
      <c r="E2" s="493"/>
      <c r="F2" s="493"/>
    </row>
    <row r="3" spans="1:6" ht="33.6" customHeight="1">
      <c r="A3" s="779" t="s">
        <v>1077</v>
      </c>
      <c r="B3" s="779"/>
      <c r="C3" s="779"/>
      <c r="D3" s="779"/>
      <c r="E3" s="493"/>
      <c r="F3" s="493"/>
    </row>
    <row r="4" spans="1:6">
      <c r="E4" s="494"/>
      <c r="F4" s="493"/>
    </row>
    <row r="5" spans="1:6">
      <c r="A5" s="625" t="s">
        <v>987</v>
      </c>
      <c r="B5" s="625"/>
      <c r="C5" s="625"/>
      <c r="D5" s="625"/>
      <c r="E5" s="495"/>
      <c r="F5" s="493"/>
    </row>
    <row r="6" spans="1:6">
      <c r="A6" s="496"/>
      <c r="B6" s="496"/>
      <c r="C6" s="496"/>
      <c r="D6" s="496"/>
      <c r="E6" s="495"/>
      <c r="F6" s="493"/>
    </row>
    <row r="7" spans="1:6" ht="35.1" customHeight="1">
      <c r="C7" s="497" t="s">
        <v>913</v>
      </c>
      <c r="D7" s="498" t="s">
        <v>842</v>
      </c>
      <c r="E7" s="495"/>
      <c r="F7" s="493"/>
    </row>
    <row r="8" spans="1:6">
      <c r="A8" s="499">
        <v>7.1</v>
      </c>
      <c r="B8" s="500" t="s">
        <v>902</v>
      </c>
      <c r="C8" s="800"/>
      <c r="D8" s="769" t="s">
        <v>904</v>
      </c>
      <c r="E8" s="495"/>
      <c r="F8" s="493"/>
    </row>
    <row r="9" spans="1:6" ht="36" customHeight="1">
      <c r="A9" s="775" t="s">
        <v>903</v>
      </c>
      <c r="B9" s="781"/>
      <c r="C9" s="801"/>
      <c r="D9" s="768"/>
      <c r="E9" s="495"/>
      <c r="F9" s="493"/>
    </row>
    <row r="10" spans="1:6" ht="12.75" customHeight="1">
      <c r="A10" s="499">
        <v>7.2</v>
      </c>
      <c r="B10" s="500" t="s">
        <v>905</v>
      </c>
      <c r="C10" s="800"/>
      <c r="D10" s="802" t="s">
        <v>1018</v>
      </c>
      <c r="E10" s="495"/>
      <c r="F10" s="493"/>
    </row>
    <row r="11" spans="1:6" ht="35.450000000000003" customHeight="1">
      <c r="A11" s="775" t="s">
        <v>907</v>
      </c>
      <c r="B11" s="776"/>
      <c r="C11" s="801"/>
      <c r="D11" s="803"/>
      <c r="F11" s="493"/>
    </row>
    <row r="12" spans="1:6">
      <c r="A12" s="499">
        <v>7.3</v>
      </c>
      <c r="B12" s="500" t="s">
        <v>906</v>
      </c>
      <c r="C12" s="800"/>
      <c r="D12" s="803"/>
      <c r="E12" s="495"/>
      <c r="F12" s="493"/>
    </row>
    <row r="13" spans="1:6" ht="59.1" customHeight="1">
      <c r="A13" s="775" t="s">
        <v>992</v>
      </c>
      <c r="B13" s="776"/>
      <c r="C13" s="801"/>
      <c r="D13" s="804"/>
      <c r="F13" s="493"/>
    </row>
    <row r="14" spans="1:6">
      <c r="A14" s="499">
        <v>7.4</v>
      </c>
      <c r="B14" s="500" t="s">
        <v>908</v>
      </c>
      <c r="C14" s="800"/>
      <c r="D14" s="769" t="s">
        <v>910</v>
      </c>
      <c r="E14" s="495"/>
      <c r="F14" s="493"/>
    </row>
    <row r="15" spans="1:6" ht="63.6" customHeight="1">
      <c r="A15" s="763" t="s">
        <v>909</v>
      </c>
      <c r="B15" s="772"/>
      <c r="C15" s="801"/>
      <c r="D15" s="768"/>
      <c r="E15" s="495"/>
      <c r="F15" s="493"/>
    </row>
    <row r="16" spans="1:6" ht="12.75" customHeight="1">
      <c r="A16" s="499">
        <v>7.5</v>
      </c>
      <c r="B16" s="500" t="s">
        <v>911</v>
      </c>
      <c r="C16" s="800"/>
      <c r="D16" s="769" t="s">
        <v>1019</v>
      </c>
      <c r="E16" s="511"/>
      <c r="F16" s="493"/>
    </row>
    <row r="17" spans="1:6" ht="55.5" customHeight="1">
      <c r="A17" s="763" t="s">
        <v>912</v>
      </c>
      <c r="B17" s="764"/>
      <c r="C17" s="801"/>
      <c r="D17" s="768"/>
      <c r="E17" s="511"/>
      <c r="F17" s="493"/>
    </row>
    <row r="18" spans="1:6">
      <c r="A18" s="499">
        <v>7.6</v>
      </c>
      <c r="B18" s="500" t="s">
        <v>860</v>
      </c>
      <c r="C18" s="805"/>
      <c r="D18" s="769" t="s">
        <v>1139</v>
      </c>
      <c r="E18" s="511"/>
      <c r="F18" s="493"/>
    </row>
    <row r="19" spans="1:6" ht="117" customHeight="1">
      <c r="A19" s="763" t="s">
        <v>990</v>
      </c>
      <c r="B19" s="771"/>
      <c r="C19" s="806"/>
      <c r="D19" s="768"/>
      <c r="E19" s="495"/>
      <c r="F19" s="493"/>
    </row>
    <row r="20" spans="1:6" ht="40.5" customHeight="1">
      <c r="A20" s="777" t="s">
        <v>722</v>
      </c>
      <c r="B20" s="778"/>
      <c r="C20" s="778"/>
      <c r="D20" s="778"/>
    </row>
    <row r="22" spans="1:6" ht="168.6" customHeight="1">
      <c r="A22" s="700" t="s">
        <v>625</v>
      </c>
      <c r="B22" s="700"/>
      <c r="C22" s="700"/>
      <c r="D22" s="700"/>
    </row>
    <row r="24" spans="1:6">
      <c r="E24" s="503"/>
      <c r="F24" s="493"/>
    </row>
    <row r="25" spans="1:6">
      <c r="E25" s="504"/>
      <c r="F25" s="493"/>
    </row>
    <row r="26" spans="1:6">
      <c r="E26" s="504"/>
      <c r="F26" s="493"/>
    </row>
    <row r="27" spans="1:6">
      <c r="E27" s="504"/>
      <c r="F27" s="493"/>
    </row>
    <row r="28" spans="1:6">
      <c r="E28" s="504"/>
      <c r="F28" s="493"/>
    </row>
    <row r="29" spans="1:6">
      <c r="E29" s="493"/>
      <c r="F29" s="493"/>
    </row>
    <row r="30" spans="1:6">
      <c r="E30" s="503"/>
      <c r="F30" s="493"/>
    </row>
    <row r="31" spans="1:6">
      <c r="E31" s="505"/>
      <c r="F31" s="493"/>
    </row>
    <row r="32" spans="1:6">
      <c r="E32" s="505"/>
      <c r="F32" s="493"/>
    </row>
    <row r="33" spans="5:6">
      <c r="E33" s="505"/>
      <c r="F33" s="493"/>
    </row>
    <row r="34" spans="5:6">
      <c r="E34" s="493"/>
      <c r="F34" s="493"/>
    </row>
    <row r="35" spans="5:6">
      <c r="E35" s="503"/>
      <c r="F35" s="493"/>
    </row>
    <row r="36" spans="5:6" ht="24.95" customHeight="1">
      <c r="E36" s="493"/>
      <c r="F36" s="493"/>
    </row>
    <row r="37" spans="5:6">
      <c r="E37" s="493"/>
      <c r="F37" s="493"/>
    </row>
    <row r="38" spans="5:6">
      <c r="E38" s="493"/>
      <c r="F38" s="493"/>
    </row>
    <row r="39" spans="5:6">
      <c r="E39" s="493"/>
      <c r="F39" s="493"/>
    </row>
    <row r="40" spans="5:6" ht="24.95" customHeight="1">
      <c r="E40" s="505"/>
      <c r="F40" s="493"/>
    </row>
    <row r="41" spans="5:6" ht="123.6" customHeight="1">
      <c r="E41" s="506"/>
      <c r="F41" s="493"/>
    </row>
    <row r="42" spans="5:6">
      <c r="E42" s="493"/>
      <c r="F42" s="493"/>
    </row>
    <row r="43" spans="5:6">
      <c r="E43" s="493"/>
      <c r="F43" s="493"/>
    </row>
    <row r="44" spans="5:6">
      <c r="E44" s="493"/>
      <c r="F44" s="493"/>
    </row>
    <row r="45" spans="5:6">
      <c r="E45" s="493"/>
      <c r="F45" s="493"/>
    </row>
    <row r="46" spans="5:6">
      <c r="E46" s="493"/>
      <c r="F46" s="493"/>
    </row>
    <row r="47" spans="5:6">
      <c r="E47" s="493"/>
      <c r="F47" s="493"/>
    </row>
    <row r="48" spans="5:6">
      <c r="E48" s="493"/>
      <c r="F48" s="493"/>
    </row>
    <row r="49" spans="5:6">
      <c r="E49" s="493"/>
      <c r="F49" s="493"/>
    </row>
    <row r="50" spans="5:6">
      <c r="E50" s="493"/>
      <c r="F50" s="493"/>
    </row>
    <row r="51" spans="5:6">
      <c r="E51" s="493"/>
      <c r="F51" s="493"/>
    </row>
    <row r="52" spans="5:6">
      <c r="E52" s="493"/>
      <c r="F52" s="493"/>
    </row>
    <row r="53" spans="5:6">
      <c r="E53" s="493"/>
      <c r="F53" s="493"/>
    </row>
    <row r="54" spans="5:6">
      <c r="E54" s="493"/>
      <c r="F54" s="493"/>
    </row>
    <row r="55" spans="5:6">
      <c r="E55" s="493"/>
      <c r="F55" s="493"/>
    </row>
    <row r="56" spans="5:6">
      <c r="E56" s="493"/>
      <c r="F56" s="493"/>
    </row>
  </sheetData>
  <sheetProtection algorithmName="SHA-512" hashValue="Yts0vdOUSJEajekQ9YI523m5+QYof9vC4QCexuywCulMGN6VD4zow7cB/P+pmrV+Qy885Eupi+MPV2n1PtAsvQ==" saltValue="F2XG2FqMzU0BzB1Shvd4mg==" spinCount="100000" sheet="1" objects="1" scenarios="1" formatRows="0"/>
  <mergeCells count="21">
    <mergeCell ref="A3:D3"/>
    <mergeCell ref="A5:D5"/>
    <mergeCell ref="C8:C9"/>
    <mergeCell ref="D8:D9"/>
    <mergeCell ref="A9:B9"/>
    <mergeCell ref="A20:D20"/>
    <mergeCell ref="A22:D22"/>
    <mergeCell ref="D10:D13"/>
    <mergeCell ref="C18:C19"/>
    <mergeCell ref="D18:D19"/>
    <mergeCell ref="A19:B19"/>
    <mergeCell ref="C16:C17"/>
    <mergeCell ref="D16:D17"/>
    <mergeCell ref="A17:B17"/>
    <mergeCell ref="C12:C13"/>
    <mergeCell ref="A13:B13"/>
    <mergeCell ref="C14:C15"/>
    <mergeCell ref="D14:D15"/>
    <mergeCell ref="A15:B15"/>
    <mergeCell ref="C10:C11"/>
    <mergeCell ref="A11:B11"/>
  </mergeCells>
  <conditionalFormatting sqref="C20">
    <cfRule type="expression" dxfId="36" priority="11">
      <formula>$Y1048569="NON"</formula>
    </cfRule>
  </conditionalFormatting>
  <conditionalFormatting sqref="D8:D19">
    <cfRule type="expression" dxfId="35" priority="3">
      <formula>$C8="OUI"</formula>
    </cfRule>
    <cfRule type="expression" dxfId="34" priority="4">
      <formula>$C8="dès 2027"</formula>
    </cfRule>
  </conditionalFormatting>
  <conditionalFormatting sqref="D10:D13">
    <cfRule type="expression" dxfId="33" priority="1">
      <formula>$C$12="OUI"</formula>
    </cfRule>
    <cfRule type="expression" dxfId="32" priority="2">
      <formula>$C$12="dès 2027"</formula>
    </cfRule>
  </conditionalFormatting>
  <conditionalFormatting sqref="D20:D23">
    <cfRule type="expression" dxfId="31" priority="9">
      <formula>$D20="NON"</formula>
    </cfRule>
    <cfRule type="expression" dxfId="30" priority="10">
      <formula>$D20="OUI"</formula>
    </cfRule>
  </conditionalFormatting>
  <conditionalFormatting sqref="D25:D28">
    <cfRule type="expression" dxfId="29" priority="20">
      <formula>$D25="NON"</formula>
    </cfRule>
    <cfRule type="expression" dxfId="28" priority="21">
      <formula>$D25="OUI"</formula>
    </cfRule>
  </conditionalFormatting>
  <conditionalFormatting sqref="D31:D33 D36:D37">
    <cfRule type="expression" dxfId="27" priority="22">
      <formula>$D31="NON"</formula>
    </cfRule>
    <cfRule type="expression" dxfId="26" priority="23">
      <formula>$D31="OUI"</formula>
    </cfRule>
  </conditionalFormatting>
  <dataValidations count="1">
    <dataValidation type="list" allowBlank="1" showInputMessage="1" showErrorMessage="1" sqref="C8:C19" xr:uid="{6600ED3D-FD72-4F56-845D-0E4B10B25C94}">
      <formula1>"OUI,NON,dès 2027"</formula1>
    </dataValidation>
  </dataValidations>
  <pageMargins left="0.70866141732283472" right="0.70866141732283472" top="0.74803149606299213" bottom="0.55118110236220474" header="0.31496062992125984" footer="0.31496062992125984"/>
  <pageSetup paperSize="9" scale="70"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0F5A9-E5B6-423D-9F82-3E9DA3523DD3}">
  <sheetPr>
    <tabColor theme="4" tint="0.59999389629810485"/>
    <pageSetUpPr fitToPage="1"/>
  </sheetPr>
  <dimension ref="A1:E56"/>
  <sheetViews>
    <sheetView showGridLines="0" zoomScaleNormal="100" workbookViewId="0">
      <selection activeCell="H12" sqref="H12"/>
    </sheetView>
  </sheetViews>
  <sheetFormatPr baseColWidth="10" defaultColWidth="10.85546875" defaultRowHeight="12.75"/>
  <cols>
    <col min="1" max="1" width="6" style="99" customWidth="1"/>
    <col min="2" max="2" width="69" style="99" customWidth="1"/>
    <col min="3" max="3" width="42.85546875" style="99" customWidth="1"/>
    <col min="4" max="4" width="20.7109375" style="99" customWidth="1"/>
    <col min="5" max="16384" width="10.85546875" style="99"/>
  </cols>
  <sheetData>
    <row r="1" spans="1:5" ht="14.1" customHeight="1">
      <c r="A1" s="266" t="s">
        <v>1015</v>
      </c>
      <c r="C1" s="395" t="s">
        <v>7</v>
      </c>
    </row>
    <row r="2" spans="1:5" ht="14.1" customHeight="1">
      <c r="A2" s="267" t="str">
        <f>'Page de garde'!$A$8</f>
        <v>"saisir le nom de votre institution"</v>
      </c>
      <c r="C2" s="396" t="str">
        <f>'Page de garde'!$A$11</f>
        <v>"saisir le nom du site"</v>
      </c>
    </row>
    <row r="3" spans="1:5" ht="33.950000000000003" customHeight="1">
      <c r="A3" s="779" t="s">
        <v>1076</v>
      </c>
      <c r="B3" s="779"/>
      <c r="C3" s="779"/>
      <c r="D3" s="779"/>
    </row>
    <row r="5" spans="1:5" ht="78.75" customHeight="1">
      <c r="A5" s="625" t="s">
        <v>848</v>
      </c>
      <c r="B5" s="625"/>
      <c r="C5" s="625"/>
      <c r="D5" s="625"/>
    </row>
    <row r="6" spans="1:5">
      <c r="A6" s="753" t="s">
        <v>987</v>
      </c>
      <c r="B6" s="753"/>
      <c r="C6" s="753"/>
      <c r="D6" s="753"/>
      <c r="E6" s="493"/>
    </row>
    <row r="8" spans="1:5" ht="32.1" customHeight="1">
      <c r="D8" s="530" t="s">
        <v>913</v>
      </c>
    </row>
    <row r="9" spans="1:5">
      <c r="A9" s="499">
        <v>8.1</v>
      </c>
      <c r="B9" s="808" t="s">
        <v>849</v>
      </c>
      <c r="C9" s="808"/>
      <c r="D9" s="809"/>
    </row>
    <row r="10" spans="1:5" ht="36.6" customHeight="1">
      <c r="A10" s="775" t="s">
        <v>856</v>
      </c>
      <c r="B10" s="810"/>
      <c r="C10" s="781"/>
      <c r="D10" s="75"/>
    </row>
    <row r="11" spans="1:5">
      <c r="A11" s="499">
        <v>8.1999999999999993</v>
      </c>
      <c r="B11" s="808" t="s">
        <v>850</v>
      </c>
      <c r="C11" s="808"/>
      <c r="D11" s="809"/>
    </row>
    <row r="12" spans="1:5" ht="33.950000000000003" customHeight="1">
      <c r="A12" s="775" t="s">
        <v>924</v>
      </c>
      <c r="B12" s="807"/>
      <c r="C12" s="807"/>
      <c r="D12" s="75"/>
    </row>
    <row r="13" spans="1:5" ht="33.950000000000003" customHeight="1">
      <c r="A13" s="775" t="s">
        <v>925</v>
      </c>
      <c r="B13" s="810"/>
      <c r="C13" s="781"/>
      <c r="D13" s="74"/>
    </row>
    <row r="14" spans="1:5">
      <c r="A14" s="499">
        <v>8.3000000000000007</v>
      </c>
      <c r="B14" s="808" t="s">
        <v>851</v>
      </c>
      <c r="C14" s="808"/>
      <c r="D14" s="809"/>
    </row>
    <row r="15" spans="1:5" ht="36" customHeight="1">
      <c r="A15" s="775" t="s">
        <v>928</v>
      </c>
      <c r="B15" s="807"/>
      <c r="C15" s="807"/>
      <c r="D15" s="75"/>
    </row>
    <row r="16" spans="1:5" ht="36" customHeight="1">
      <c r="A16" s="775" t="s">
        <v>926</v>
      </c>
      <c r="B16" s="810"/>
      <c r="C16" s="781"/>
      <c r="D16" s="74"/>
    </row>
    <row r="17" spans="1:4" ht="24" customHeight="1">
      <c r="A17" s="775" t="s">
        <v>927</v>
      </c>
      <c r="B17" s="810"/>
      <c r="C17" s="781"/>
      <c r="D17" s="74"/>
    </row>
    <row r="18" spans="1:4">
      <c r="A18" s="499">
        <v>8.4</v>
      </c>
      <c r="B18" s="808" t="s">
        <v>852</v>
      </c>
      <c r="C18" s="808"/>
      <c r="D18" s="809"/>
    </row>
    <row r="19" spans="1:4" ht="34.5" customHeight="1">
      <c r="A19" s="775" t="s">
        <v>931</v>
      </c>
      <c r="B19" s="807"/>
      <c r="C19" s="807"/>
      <c r="D19" s="75"/>
    </row>
    <row r="20" spans="1:4" ht="34.5" customHeight="1">
      <c r="A20" s="775" t="s">
        <v>929</v>
      </c>
      <c r="B20" s="810"/>
      <c r="C20" s="781"/>
      <c r="D20" s="74"/>
    </row>
    <row r="21" spans="1:4" ht="20.100000000000001" customHeight="1">
      <c r="A21" s="775" t="s">
        <v>930</v>
      </c>
      <c r="B21" s="810"/>
      <c r="C21" s="781"/>
      <c r="D21" s="74"/>
    </row>
    <row r="22" spans="1:4">
      <c r="A22" s="499">
        <v>8.5</v>
      </c>
      <c r="B22" s="808" t="s">
        <v>853</v>
      </c>
      <c r="C22" s="808"/>
      <c r="D22" s="809"/>
    </row>
    <row r="23" spans="1:4" ht="34.5" customHeight="1">
      <c r="A23" s="775" t="s">
        <v>857</v>
      </c>
      <c r="B23" s="807"/>
      <c r="C23" s="807"/>
      <c r="D23" s="75"/>
    </row>
    <row r="24" spans="1:4">
      <c r="A24" s="499">
        <v>8.6</v>
      </c>
      <c r="B24" s="808" t="s">
        <v>854</v>
      </c>
      <c r="C24" s="808"/>
      <c r="D24" s="809"/>
    </row>
    <row r="25" spans="1:4" ht="29.45" customHeight="1">
      <c r="A25" s="775" t="s">
        <v>932</v>
      </c>
      <c r="B25" s="807"/>
      <c r="C25" s="807"/>
      <c r="D25" s="75"/>
    </row>
    <row r="26" spans="1:4" ht="18" customHeight="1">
      <c r="A26" s="775" t="s">
        <v>933</v>
      </c>
      <c r="B26" s="810"/>
      <c r="C26" s="781"/>
      <c r="D26" s="74"/>
    </row>
    <row r="27" spans="1:4">
      <c r="A27" s="499">
        <v>8.6999999999999993</v>
      </c>
      <c r="B27" s="808" t="s">
        <v>855</v>
      </c>
      <c r="C27" s="808"/>
      <c r="D27" s="809"/>
    </row>
    <row r="28" spans="1:4" ht="18" customHeight="1">
      <c r="A28" s="775" t="s">
        <v>935</v>
      </c>
      <c r="B28" s="807"/>
      <c r="C28" s="807"/>
      <c r="D28" s="75"/>
    </row>
    <row r="29" spans="1:4" ht="18" customHeight="1">
      <c r="A29" s="775" t="s">
        <v>1159</v>
      </c>
      <c r="B29" s="810"/>
      <c r="C29" s="781"/>
      <c r="D29" s="74"/>
    </row>
    <row r="30" spans="1:4" ht="18" customHeight="1">
      <c r="A30" s="775" t="s">
        <v>934</v>
      </c>
      <c r="B30" s="810"/>
      <c r="C30" s="781"/>
      <c r="D30" s="74"/>
    </row>
    <row r="31" spans="1:4">
      <c r="A31" s="499">
        <v>8.8000000000000007</v>
      </c>
      <c r="B31" s="808" t="s">
        <v>858</v>
      </c>
      <c r="C31" s="808"/>
      <c r="D31" s="809"/>
    </row>
    <row r="32" spans="1:4" ht="21" customHeight="1">
      <c r="A32" s="775" t="s">
        <v>937</v>
      </c>
      <c r="B32" s="807"/>
      <c r="C32" s="807"/>
      <c r="D32" s="75"/>
    </row>
    <row r="33" spans="1:4" ht="32.450000000000003" customHeight="1">
      <c r="A33" s="775" t="s">
        <v>936</v>
      </c>
      <c r="B33" s="810"/>
      <c r="C33" s="781"/>
      <c r="D33" s="74"/>
    </row>
    <row r="34" spans="1:4" ht="32.450000000000003" customHeight="1">
      <c r="A34" s="775" t="s">
        <v>938</v>
      </c>
      <c r="B34" s="810"/>
      <c r="C34" s="781"/>
      <c r="D34" s="74"/>
    </row>
    <row r="35" spans="1:4">
      <c r="A35" s="499">
        <v>8.9</v>
      </c>
      <c r="B35" s="808" t="s">
        <v>859</v>
      </c>
      <c r="C35" s="808"/>
      <c r="D35" s="809"/>
    </row>
    <row r="36" spans="1:4" ht="35.1" customHeight="1">
      <c r="A36" s="775" t="s">
        <v>939</v>
      </c>
      <c r="B36" s="807"/>
      <c r="C36" s="807"/>
      <c r="D36" s="75"/>
    </row>
    <row r="37" spans="1:4" ht="18.600000000000001" customHeight="1">
      <c r="A37" s="775" t="s">
        <v>940</v>
      </c>
      <c r="B37" s="810"/>
      <c r="C37" s="781"/>
      <c r="D37" s="74"/>
    </row>
    <row r="38" spans="1:4">
      <c r="A38" s="502" t="s">
        <v>1108</v>
      </c>
      <c r="B38" s="808" t="s">
        <v>860</v>
      </c>
      <c r="C38" s="808"/>
      <c r="D38" s="809"/>
    </row>
    <row r="39" spans="1:4" ht="18" customHeight="1">
      <c r="A39" s="775" t="s">
        <v>943</v>
      </c>
      <c r="B39" s="807"/>
      <c r="C39" s="807"/>
      <c r="D39" s="75"/>
    </row>
    <row r="40" spans="1:4" ht="18" customHeight="1">
      <c r="A40" s="775" t="s">
        <v>941</v>
      </c>
      <c r="B40" s="810"/>
      <c r="C40" s="781"/>
      <c r="D40" s="74"/>
    </row>
    <row r="41" spans="1:4" ht="18" customHeight="1">
      <c r="A41" s="775" t="s">
        <v>942</v>
      </c>
      <c r="B41" s="810"/>
      <c r="C41" s="781"/>
      <c r="D41" s="74"/>
    </row>
    <row r="42" spans="1:4">
      <c r="A42" s="499">
        <v>8.11</v>
      </c>
      <c r="B42" s="808" t="s">
        <v>861</v>
      </c>
      <c r="C42" s="808"/>
      <c r="D42" s="809"/>
    </row>
    <row r="43" spans="1:4" ht="18" customHeight="1">
      <c r="A43" s="775" t="s">
        <v>1155</v>
      </c>
      <c r="B43" s="807"/>
      <c r="C43" s="807"/>
      <c r="D43" s="75"/>
    </row>
    <row r="44" spans="1:4" ht="30.6" customHeight="1">
      <c r="A44" s="775" t="s">
        <v>1156</v>
      </c>
      <c r="B44" s="810"/>
      <c r="C44" s="810"/>
      <c r="D44" s="74"/>
    </row>
    <row r="45" spans="1:4" ht="18" customHeight="1">
      <c r="A45" s="775" t="s">
        <v>1157</v>
      </c>
      <c r="B45" s="810"/>
      <c r="C45" s="810"/>
      <c r="D45" s="74"/>
    </row>
    <row r="46" spans="1:4" ht="20.45" customHeight="1">
      <c r="A46" s="775" t="s">
        <v>1173</v>
      </c>
      <c r="B46" s="810"/>
      <c r="C46" s="810"/>
      <c r="D46" s="74"/>
    </row>
    <row r="47" spans="1:4" ht="18" customHeight="1">
      <c r="A47" s="775" t="s">
        <v>1158</v>
      </c>
      <c r="B47" s="810"/>
      <c r="C47" s="810"/>
      <c r="D47" s="74"/>
    </row>
    <row r="48" spans="1:4">
      <c r="A48" s="499">
        <v>8.1199999999999992</v>
      </c>
      <c r="B48" s="808" t="s">
        <v>862</v>
      </c>
      <c r="C48" s="808"/>
      <c r="D48" s="809"/>
    </row>
    <row r="49" spans="1:4" ht="18" customHeight="1">
      <c r="A49" s="775" t="s">
        <v>1154</v>
      </c>
      <c r="B49" s="807"/>
      <c r="C49" s="807"/>
      <c r="D49" s="75"/>
    </row>
    <row r="50" spans="1:4">
      <c r="A50" s="499">
        <v>8.1300000000000008</v>
      </c>
      <c r="B50" s="808" t="s">
        <v>863</v>
      </c>
      <c r="C50" s="808"/>
      <c r="D50" s="809"/>
    </row>
    <row r="51" spans="1:4" ht="18" customHeight="1">
      <c r="A51" s="775" t="s">
        <v>944</v>
      </c>
      <c r="B51" s="807"/>
      <c r="C51" s="807"/>
      <c r="D51" s="75"/>
    </row>
    <row r="52" spans="1:4" ht="44.1" customHeight="1">
      <c r="A52" s="812" t="s">
        <v>945</v>
      </c>
      <c r="B52" s="812"/>
      <c r="C52" s="812"/>
      <c r="D52" s="74"/>
    </row>
    <row r="53" spans="1:4" ht="40.5" customHeight="1">
      <c r="A53" s="794" t="s">
        <v>722</v>
      </c>
      <c r="B53" s="795"/>
      <c r="C53" s="795"/>
      <c r="D53" s="795"/>
    </row>
    <row r="54" spans="1:4">
      <c r="A54" s="811" t="s">
        <v>1153</v>
      </c>
      <c r="B54" s="795"/>
      <c r="C54" s="795"/>
      <c r="D54" s="795"/>
    </row>
    <row r="56" spans="1:4" s="133" customFormat="1" ht="168.6" customHeight="1">
      <c r="A56" s="700" t="s">
        <v>625</v>
      </c>
      <c r="B56" s="700"/>
      <c r="C56" s="700"/>
      <c r="D56" s="700"/>
    </row>
  </sheetData>
  <sheetProtection algorithmName="SHA-512" hashValue="3xOmLDubqaQgLI/4pCzbyaweZ57zluEvYv0lukBwXJabHXTgWuBR1HO7Flwh3xBhtHzLtSXRNUaNjwW8yV8j+A==" saltValue="4UJ6Ayvk5d7oVKmaHk4Lgw==" spinCount="100000" sheet="1" objects="1" scenarios="1" formatRows="0"/>
  <mergeCells count="50">
    <mergeCell ref="A54:D54"/>
    <mergeCell ref="A17:C17"/>
    <mergeCell ref="A16:C16"/>
    <mergeCell ref="A6:D6"/>
    <mergeCell ref="A52:C52"/>
    <mergeCell ref="B9:D9"/>
    <mergeCell ref="B11:D11"/>
    <mergeCell ref="B14:D14"/>
    <mergeCell ref="B18:D18"/>
    <mergeCell ref="B22:D22"/>
    <mergeCell ref="B24:D24"/>
    <mergeCell ref="B27:D27"/>
    <mergeCell ref="B31:D31"/>
    <mergeCell ref="B35:D35"/>
    <mergeCell ref="B38:D38"/>
    <mergeCell ref="B42:D42"/>
    <mergeCell ref="B48:D48"/>
    <mergeCell ref="A37:C37"/>
    <mergeCell ref="A34:C34"/>
    <mergeCell ref="A33:C33"/>
    <mergeCell ref="A30:C30"/>
    <mergeCell ref="A39:C39"/>
    <mergeCell ref="A43:C43"/>
    <mergeCell ref="A32:C32"/>
    <mergeCell ref="A36:C36"/>
    <mergeCell ref="A29:C29"/>
    <mergeCell ref="A26:C26"/>
    <mergeCell ref="A21:C21"/>
    <mergeCell ref="A25:C25"/>
    <mergeCell ref="A12:C12"/>
    <mergeCell ref="A15:C15"/>
    <mergeCell ref="A19:C19"/>
    <mergeCell ref="A23:C23"/>
    <mergeCell ref="A20:C20"/>
    <mergeCell ref="A49:C49"/>
    <mergeCell ref="A51:C51"/>
    <mergeCell ref="B50:D50"/>
    <mergeCell ref="A56:D56"/>
    <mergeCell ref="A3:D3"/>
    <mergeCell ref="A5:D5"/>
    <mergeCell ref="A28:C28"/>
    <mergeCell ref="A53:D53"/>
    <mergeCell ref="A10:C10"/>
    <mergeCell ref="A13:C13"/>
    <mergeCell ref="A47:C47"/>
    <mergeCell ref="A46:C46"/>
    <mergeCell ref="A45:C45"/>
    <mergeCell ref="A44:C44"/>
    <mergeCell ref="A41:C41"/>
    <mergeCell ref="A40:C40"/>
  </mergeCells>
  <conditionalFormatting sqref="C53:C54">
    <cfRule type="expression" dxfId="25" priority="3">
      <formula>$X8="NON"</formula>
    </cfRule>
  </conditionalFormatting>
  <conditionalFormatting sqref="D53:D54">
    <cfRule type="expression" dxfId="24" priority="1">
      <formula>$D53="NON"</formula>
    </cfRule>
    <cfRule type="expression" dxfId="23" priority="2">
      <formula>$D53="OUI"</formula>
    </cfRule>
  </conditionalFormatting>
  <dataValidations count="1">
    <dataValidation type="list" allowBlank="1" showInputMessage="1" showErrorMessage="1" sqref="D10:D52" xr:uid="{42D08DD8-47C7-4269-BBE2-B852766C217F}">
      <formula1>"OUI,NON,dès 2027"</formula1>
    </dataValidation>
  </dataValidations>
  <pageMargins left="0.70866141732283472" right="0.70866141732283472" top="0.51181102362204722" bottom="0.55118110236220474" header="0.31496062992125984" footer="0.31496062992125984"/>
  <pageSetup paperSize="9" scale="64" fitToHeight="0" orientation="portrait" r:id="rId1"/>
  <rowBreaks count="1" manualBreakCount="1">
    <brk id="52" max="3" man="1"/>
  </rowBreaks>
  <ignoredErrors>
    <ignoredError sqref="A38"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F9A45-0070-4003-9DFB-C2FE39B7EEAD}">
  <sheetPr>
    <tabColor theme="0" tint="-0.14999847407452621"/>
    <pageSetUpPr fitToPage="1"/>
  </sheetPr>
  <dimension ref="A1:H49"/>
  <sheetViews>
    <sheetView showGridLines="0" topLeftCell="A37" zoomScaleNormal="100" workbookViewId="0">
      <selection activeCell="A43" sqref="A43:C43"/>
    </sheetView>
  </sheetViews>
  <sheetFormatPr baseColWidth="10" defaultColWidth="10.85546875" defaultRowHeight="12.75"/>
  <cols>
    <col min="1" max="1" width="19.5703125" style="127" customWidth="1"/>
    <col min="2" max="2" width="62.5703125" style="127" customWidth="1"/>
    <col min="3" max="3" width="14.7109375" style="127" customWidth="1"/>
    <col min="4" max="4" width="60" style="127" customWidth="1"/>
    <col min="5" max="16384" width="10.85546875" style="127"/>
  </cols>
  <sheetData>
    <row r="1" spans="1:4" s="99" customFormat="1" ht="14.1" customHeight="1">
      <c r="A1" s="266" t="s">
        <v>1015</v>
      </c>
      <c r="C1" s="395" t="s">
        <v>7</v>
      </c>
    </row>
    <row r="2" spans="1:4" s="99" customFormat="1" ht="31.5" customHeight="1">
      <c r="A2" s="267" t="str">
        <f>'Page de garde'!$A$8</f>
        <v>"saisir le nom de votre institution"</v>
      </c>
      <c r="C2" s="396" t="str">
        <f>'Page de garde'!$A$11</f>
        <v>"saisir le nom du site"</v>
      </c>
    </row>
    <row r="3" spans="1:4" s="99" customFormat="1" ht="33.950000000000003" customHeight="1">
      <c r="A3" s="818" t="s">
        <v>1075</v>
      </c>
      <c r="B3" s="818"/>
      <c r="C3" s="818"/>
      <c r="D3" s="127"/>
    </row>
    <row r="4" spans="1:4" s="99" customFormat="1">
      <c r="D4" s="127"/>
    </row>
    <row r="5" spans="1:4" s="533" customFormat="1">
      <c r="A5" s="531" t="s">
        <v>1109</v>
      </c>
      <c r="B5" s="532"/>
      <c r="C5" s="532" t="s">
        <v>1036</v>
      </c>
    </row>
    <row r="6" spans="1:4">
      <c r="A6" s="821" t="s">
        <v>1131</v>
      </c>
      <c r="B6" s="821"/>
      <c r="C6" s="547"/>
      <c r="D6" s="534"/>
    </row>
    <row r="7" spans="1:4">
      <c r="A7" s="821" t="s">
        <v>1132</v>
      </c>
      <c r="B7" s="821"/>
      <c r="C7" s="548"/>
    </row>
    <row r="9" spans="1:4" s="533" customFormat="1">
      <c r="A9" s="531" t="s">
        <v>1110</v>
      </c>
      <c r="B9" s="532"/>
      <c r="C9" s="532"/>
    </row>
    <row r="10" spans="1:4">
      <c r="A10" s="821" t="s">
        <v>839</v>
      </c>
      <c r="B10" s="821"/>
      <c r="C10" s="547"/>
    </row>
    <row r="11" spans="1:4">
      <c r="A11" s="821" t="s">
        <v>1130</v>
      </c>
      <c r="B11" s="821"/>
      <c r="C11" s="547"/>
    </row>
    <row r="13" spans="1:4" s="533" customFormat="1">
      <c r="A13" s="819" t="s">
        <v>1111</v>
      </c>
      <c r="B13" s="819"/>
      <c r="C13" s="535" t="s">
        <v>840</v>
      </c>
      <c r="D13" s="536"/>
    </row>
    <row r="14" spans="1:4">
      <c r="A14" s="821" t="s">
        <v>821</v>
      </c>
      <c r="B14" s="821"/>
      <c r="C14" s="547"/>
    </row>
    <row r="15" spans="1:4">
      <c r="A15" s="821" t="s">
        <v>822</v>
      </c>
      <c r="B15" s="821"/>
      <c r="C15" s="547"/>
    </row>
    <row r="16" spans="1:4">
      <c r="A16" s="821" t="s">
        <v>823</v>
      </c>
      <c r="B16" s="821"/>
      <c r="C16" s="547"/>
    </row>
    <row r="17" spans="1:5">
      <c r="A17" s="820" t="s">
        <v>824</v>
      </c>
      <c r="B17" s="820"/>
      <c r="C17" s="547"/>
    </row>
    <row r="18" spans="1:5">
      <c r="A18" s="820" t="s">
        <v>825</v>
      </c>
      <c r="B18" s="820"/>
      <c r="C18" s="547"/>
    </row>
    <row r="19" spans="1:5">
      <c r="A19" s="820" t="s">
        <v>827</v>
      </c>
      <c r="B19" s="820"/>
      <c r="C19" s="547"/>
    </row>
    <row r="20" spans="1:5">
      <c r="A20" s="820" t="s">
        <v>828</v>
      </c>
      <c r="B20" s="820"/>
      <c r="C20" s="547"/>
    </row>
    <row r="21" spans="1:5">
      <c r="A21" s="820" t="s">
        <v>826</v>
      </c>
      <c r="B21" s="820"/>
      <c r="C21" s="547"/>
    </row>
    <row r="22" spans="1:5">
      <c r="A22" s="820" t="s">
        <v>205</v>
      </c>
      <c r="B22" s="820"/>
      <c r="C22" s="537">
        <f>SUM(C14:C21)</f>
        <v>0</v>
      </c>
    </row>
    <row r="23" spans="1:5" s="56" customFormat="1">
      <c r="A23" s="258"/>
      <c r="B23" s="258"/>
      <c r="C23" s="258"/>
      <c r="D23" s="156"/>
      <c r="E23" s="52"/>
    </row>
    <row r="24" spans="1:5" ht="12.6" customHeight="1">
      <c r="A24" s="816" t="s">
        <v>1112</v>
      </c>
      <c r="B24" s="816"/>
      <c r="C24" s="816"/>
      <c r="D24" s="538"/>
    </row>
    <row r="25" spans="1:5" ht="63" customHeight="1">
      <c r="A25" s="813"/>
      <c r="B25" s="814"/>
      <c r="C25" s="815"/>
      <c r="D25" s="539"/>
    </row>
    <row r="26" spans="1:5">
      <c r="A26" s="257"/>
      <c r="B26" s="56"/>
      <c r="C26" s="56"/>
      <c r="D26" s="540"/>
    </row>
    <row r="27" spans="1:5" ht="12.6" customHeight="1">
      <c r="A27" s="816" t="s">
        <v>1113</v>
      </c>
      <c r="B27" s="816"/>
      <c r="C27" s="816"/>
      <c r="D27" s="538"/>
    </row>
    <row r="28" spans="1:5" ht="63" customHeight="1">
      <c r="A28" s="813"/>
      <c r="B28" s="814"/>
      <c r="C28" s="815"/>
      <c r="D28" s="539"/>
    </row>
    <row r="29" spans="1:5">
      <c r="A29" s="257"/>
      <c r="B29" s="56"/>
      <c r="C29" s="56"/>
      <c r="D29" s="540"/>
    </row>
    <row r="30" spans="1:5" ht="12.6" customHeight="1">
      <c r="A30" s="816" t="s">
        <v>1114</v>
      </c>
      <c r="B30" s="816"/>
      <c r="C30" s="816"/>
      <c r="D30" s="538"/>
    </row>
    <row r="31" spans="1:5" ht="63" customHeight="1">
      <c r="A31" s="813"/>
      <c r="B31" s="814"/>
      <c r="C31" s="815"/>
      <c r="D31" s="539"/>
    </row>
    <row r="32" spans="1:5">
      <c r="A32" s="257"/>
      <c r="B32" s="56"/>
      <c r="C32" s="56"/>
      <c r="D32" s="540"/>
    </row>
    <row r="33" spans="1:8" ht="12.6" customHeight="1">
      <c r="A33" s="816" t="s">
        <v>1115</v>
      </c>
      <c r="B33" s="816"/>
      <c r="C33" s="816"/>
      <c r="D33" s="538"/>
    </row>
    <row r="34" spans="1:8" ht="63" customHeight="1">
      <c r="A34" s="813"/>
      <c r="B34" s="814"/>
      <c r="C34" s="815"/>
      <c r="D34" s="539"/>
    </row>
    <row r="35" spans="1:8" ht="12.6" customHeight="1">
      <c r="B35" s="541"/>
      <c r="C35" s="541"/>
      <c r="D35" s="542"/>
    </row>
    <row r="36" spans="1:8" ht="29.25" customHeight="1">
      <c r="A36" s="816" t="s">
        <v>1193</v>
      </c>
      <c r="B36" s="816"/>
      <c r="C36" s="816"/>
      <c r="D36" s="538"/>
    </row>
    <row r="37" spans="1:8" ht="63" customHeight="1">
      <c r="A37" s="813"/>
      <c r="B37" s="814"/>
      <c r="C37" s="815"/>
      <c r="D37" s="539"/>
    </row>
    <row r="39" spans="1:8" s="543" customFormat="1" ht="56.1" customHeight="1">
      <c r="A39" s="714" t="s">
        <v>841</v>
      </c>
      <c r="B39" s="714"/>
      <c r="C39" s="714"/>
      <c r="D39" s="400"/>
      <c r="E39" s="400"/>
      <c r="G39" s="544"/>
      <c r="H39" s="544"/>
    </row>
    <row r="40" spans="1:8" s="56" customFormat="1" ht="27.6" customHeight="1">
      <c r="A40" s="816" t="s">
        <v>1116</v>
      </c>
      <c r="B40" s="816"/>
      <c r="C40" s="816"/>
      <c r="D40" s="545"/>
      <c r="E40" s="545"/>
    </row>
    <row r="41" spans="1:8" s="56" customFormat="1" ht="94.5" customHeight="1">
      <c r="A41" s="813"/>
      <c r="B41" s="814"/>
      <c r="C41" s="815"/>
      <c r="D41" s="539"/>
      <c r="E41" s="539"/>
    </row>
    <row r="42" spans="1:8" ht="12.6" customHeight="1">
      <c r="B42" s="541"/>
      <c r="C42" s="541"/>
      <c r="D42" s="542"/>
    </row>
    <row r="43" spans="1:8" s="56" customFormat="1" ht="29.25" customHeight="1">
      <c r="A43" s="816" t="s">
        <v>1117</v>
      </c>
      <c r="B43" s="816"/>
      <c r="C43" s="816"/>
      <c r="D43" s="545"/>
      <c r="E43" s="266"/>
    </row>
    <row r="44" spans="1:8" s="56" customFormat="1" ht="94.5" customHeight="1">
      <c r="A44" s="813"/>
      <c r="B44" s="814"/>
      <c r="C44" s="815"/>
      <c r="D44" s="539"/>
      <c r="E44" s="539"/>
    </row>
    <row r="45" spans="1:8" ht="12.6" customHeight="1">
      <c r="B45" s="541"/>
      <c r="C45" s="541"/>
      <c r="D45" s="542"/>
    </row>
    <row r="46" spans="1:8" s="546" customFormat="1" ht="24.75" customHeight="1">
      <c r="A46" s="817" t="s">
        <v>1118</v>
      </c>
      <c r="B46" s="816"/>
      <c r="C46" s="816"/>
      <c r="D46" s="545"/>
      <c r="E46" s="266"/>
    </row>
    <row r="47" spans="1:8" s="56" customFormat="1" ht="94.5" customHeight="1">
      <c r="A47" s="813"/>
      <c r="B47" s="814"/>
      <c r="C47" s="815"/>
      <c r="D47" s="539"/>
      <c r="E47" s="539"/>
    </row>
    <row r="48" spans="1:8" ht="12.6" customHeight="1">
      <c r="B48" s="541"/>
      <c r="C48" s="541"/>
      <c r="D48" s="542"/>
    </row>
    <row r="49" spans="1:3" ht="112.5" customHeight="1">
      <c r="A49" s="734" t="s">
        <v>625</v>
      </c>
      <c r="B49" s="735"/>
      <c r="C49" s="736"/>
    </row>
  </sheetData>
  <sheetProtection algorithmName="SHA-512" hashValue="VV8ofS4gnyrhZWvRUpmQzQJjxHQesH2m40j5lEjeiyEpiBb7q7JWohd7qG8Ix0HR1as5gQ/lXosTYievWNEyBA==" saltValue="tZ8BgON6qxawxzPYiMZCvw==" spinCount="100000" sheet="1" objects="1" scenarios="1" formatRows="0"/>
  <protectedRanges>
    <protectedRange sqref="A25 A28 A31 A34 A37" name="Allgemeine Angaben_1"/>
    <protectedRange sqref="A47 A44 A41" name="Allgemeine Angaben"/>
  </protectedRanges>
  <mergeCells count="33">
    <mergeCell ref="A3:C3"/>
    <mergeCell ref="A13:B13"/>
    <mergeCell ref="A22:B22"/>
    <mergeCell ref="A20:B20"/>
    <mergeCell ref="A19:B19"/>
    <mergeCell ref="A21:B21"/>
    <mergeCell ref="A18:B18"/>
    <mergeCell ref="A17:B17"/>
    <mergeCell ref="A16:B16"/>
    <mergeCell ref="A15:B15"/>
    <mergeCell ref="A14:B14"/>
    <mergeCell ref="A11:B11"/>
    <mergeCell ref="A6:B6"/>
    <mergeCell ref="A7:B7"/>
    <mergeCell ref="A10:B10"/>
    <mergeCell ref="A28:C28"/>
    <mergeCell ref="A25:C25"/>
    <mergeCell ref="A30:C30"/>
    <mergeCell ref="A27:C27"/>
    <mergeCell ref="A24:C24"/>
    <mergeCell ref="A49:C49"/>
    <mergeCell ref="A37:C37"/>
    <mergeCell ref="A34:C34"/>
    <mergeCell ref="A31:C31"/>
    <mergeCell ref="A33:C33"/>
    <mergeCell ref="A36:C36"/>
    <mergeCell ref="A43:C43"/>
    <mergeCell ref="A44:C44"/>
    <mergeCell ref="A47:C47"/>
    <mergeCell ref="A46:C46"/>
    <mergeCell ref="A39:C39"/>
    <mergeCell ref="A40:C40"/>
    <mergeCell ref="A41:C41"/>
  </mergeCells>
  <conditionalFormatting sqref="C7">
    <cfRule type="expression" dxfId="22" priority="1">
      <formula>$C$6="NON"</formula>
    </cfRule>
  </conditionalFormatting>
  <conditionalFormatting sqref="C10 C14:C22">
    <cfRule type="expression" dxfId="21" priority="2">
      <formula>$C$6="OUI"</formula>
    </cfRule>
  </conditionalFormatting>
  <dataValidations count="1">
    <dataValidation type="list" allowBlank="1" showInputMessage="1" showErrorMessage="1" sqref="C6:C7" xr:uid="{6B8FF46F-48F0-45F1-9AB4-3A9C24DB1752}">
      <formula1>"OUI,NON,"</formula1>
    </dataValidation>
  </dataValidations>
  <pageMargins left="0.70866141732283472" right="0.70866141732283472" top="0.51181102362204722" bottom="0.51181102362204722" header="0.31496062992125984" footer="0.31496062992125984"/>
  <pageSetup paperSize="9" scale="92" fitToHeight="0" orientation="portrait" r:id="rId1"/>
  <headerFooter scaleWithDoc="0" alignWithMargins="0"/>
  <rowBreaks count="1" manualBreakCount="1">
    <brk id="39" max="2" man="1"/>
  </rowBreaks>
  <colBreaks count="1" manualBreakCount="1">
    <brk id="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2">
    <tabColor rgb="FFC00000"/>
    <pageSetUpPr fitToPage="1"/>
  </sheetPr>
  <dimension ref="A1:K37"/>
  <sheetViews>
    <sheetView showGridLines="0" zoomScale="85" zoomScaleNormal="85" workbookViewId="0">
      <selection activeCell="I20" sqref="I20"/>
    </sheetView>
  </sheetViews>
  <sheetFormatPr baseColWidth="10" defaultColWidth="11.42578125" defaultRowHeight="12.75"/>
  <cols>
    <col min="1" max="1" width="7.42578125" style="99" customWidth="1"/>
    <col min="2" max="2" width="14" style="99" customWidth="1"/>
    <col min="3" max="5" width="32.42578125" style="99" customWidth="1"/>
    <col min="6" max="6" width="11.42578125" style="99" customWidth="1"/>
    <col min="7" max="7" width="47.140625" style="99" customWidth="1"/>
    <col min="8" max="16384" width="11.42578125" style="99"/>
  </cols>
  <sheetData>
    <row r="1" spans="1:7" ht="14.1" customHeight="1">
      <c r="A1" s="266" t="s">
        <v>1015</v>
      </c>
      <c r="D1" s="395" t="s">
        <v>7</v>
      </c>
      <c r="E1" s="266"/>
    </row>
    <row r="2" spans="1:7" ht="14.1" customHeight="1">
      <c r="A2" s="267" t="str">
        <f>'Page de garde'!$A$8</f>
        <v>"saisir le nom de votre institution"</v>
      </c>
      <c r="B2" s="549"/>
      <c r="C2" s="549"/>
      <c r="D2" s="268" t="str">
        <f>'Page de garde'!$A$11</f>
        <v>"saisir le nom du site"</v>
      </c>
    </row>
    <row r="3" spans="1:7" ht="39.75" customHeight="1">
      <c r="A3" s="825" t="s">
        <v>1074</v>
      </c>
      <c r="B3" s="825"/>
      <c r="C3" s="825"/>
      <c r="D3" s="825"/>
      <c r="E3" s="825"/>
      <c r="F3" s="550"/>
      <c r="G3" s="551"/>
    </row>
    <row r="4" spans="1:7" s="56" customFormat="1" ht="11.1" customHeight="1"/>
    <row r="5" spans="1:7" s="56" customFormat="1" ht="87" customHeight="1">
      <c r="A5" s="684" t="s">
        <v>1188</v>
      </c>
      <c r="B5" s="684"/>
      <c r="C5" s="684"/>
      <c r="D5" s="684"/>
      <c r="E5" s="684"/>
    </row>
    <row r="6" spans="1:7" s="56" customFormat="1" ht="46.5" customHeight="1">
      <c r="A6" s="684" t="s">
        <v>1133</v>
      </c>
      <c r="B6" s="826"/>
      <c r="C6" s="826"/>
      <c r="D6" s="826"/>
      <c r="E6" s="826"/>
    </row>
    <row r="7" spans="1:7" s="56" customFormat="1" ht="35.1" customHeight="1">
      <c r="A7" s="622" t="s">
        <v>1160</v>
      </c>
      <c r="B7" s="622"/>
      <c r="C7" s="622"/>
      <c r="D7" s="622"/>
      <c r="E7" s="622"/>
    </row>
    <row r="8" spans="1:7" s="56" customFormat="1" ht="17.25" customHeight="1">
      <c r="C8" s="552" t="s">
        <v>47</v>
      </c>
      <c r="D8" s="552" t="s">
        <v>48</v>
      </c>
      <c r="E8" s="552" t="s">
        <v>49</v>
      </c>
      <c r="G8" s="622"/>
    </row>
    <row r="9" spans="1:7" s="56" customFormat="1" ht="69.75" customHeight="1">
      <c r="A9" s="827" t="s">
        <v>50</v>
      </c>
      <c r="B9" s="827"/>
      <c r="C9" s="823"/>
      <c r="D9" s="823"/>
      <c r="E9" s="823"/>
      <c r="G9" s="622"/>
    </row>
    <row r="10" spans="1:7" s="56" customFormat="1">
      <c r="C10" s="823"/>
      <c r="D10" s="823"/>
      <c r="E10" s="823"/>
      <c r="G10" s="400"/>
    </row>
    <row r="11" spans="1:7" s="56" customFormat="1">
      <c r="A11" s="56" t="s">
        <v>51</v>
      </c>
      <c r="C11" s="822"/>
      <c r="D11" s="822"/>
      <c r="E11" s="823"/>
      <c r="G11" s="400"/>
    </row>
    <row r="12" spans="1:7" s="56" customFormat="1">
      <c r="C12" s="823"/>
      <c r="D12" s="823"/>
      <c r="E12" s="823"/>
      <c r="G12" s="400"/>
    </row>
    <row r="13" spans="1:7" s="56" customFormat="1">
      <c r="A13" s="56" t="s">
        <v>52</v>
      </c>
      <c r="C13" s="823"/>
      <c r="D13" s="823"/>
      <c r="E13" s="823"/>
    </row>
    <row r="14" spans="1:7" s="56" customFormat="1">
      <c r="C14" s="823"/>
      <c r="D14" s="823"/>
      <c r="E14" s="823"/>
    </row>
    <row r="15" spans="1:7" s="56" customFormat="1">
      <c r="C15" s="823"/>
      <c r="D15" s="823"/>
      <c r="E15" s="823"/>
    </row>
    <row r="16" spans="1:7" s="56" customFormat="1">
      <c r="C16" s="823"/>
      <c r="D16" s="823"/>
      <c r="E16" s="823"/>
    </row>
    <row r="17" spans="1:10" s="56" customFormat="1" ht="30" customHeight="1"/>
    <row r="18" spans="1:10" s="56" customFormat="1" ht="19.5" customHeight="1">
      <c r="A18" s="824" t="s">
        <v>53</v>
      </c>
      <c r="B18" s="824"/>
      <c r="C18" s="824"/>
      <c r="D18" s="824"/>
      <c r="E18" s="824"/>
    </row>
    <row r="19" spans="1:10" s="553" customFormat="1" ht="14.25">
      <c r="B19" s="40"/>
      <c r="C19" s="554"/>
      <c r="D19" s="554"/>
      <c r="E19" s="555"/>
    </row>
    <row r="20" spans="1:10" s="52" customFormat="1" ht="34.5" customHeight="1">
      <c r="A20" s="829" t="s">
        <v>1162</v>
      </c>
      <c r="B20" s="830"/>
      <c r="C20" s="830"/>
      <c r="D20" s="830"/>
      <c r="E20" s="831"/>
      <c r="F20" s="257" t="s">
        <v>206</v>
      </c>
    </row>
    <row r="21" spans="1:10" ht="12.75" customHeight="1">
      <c r="A21" s="556"/>
      <c r="B21" s="556"/>
      <c r="C21" s="557"/>
      <c r="D21" s="558"/>
      <c r="E21" s="558"/>
      <c r="F21" s="559"/>
    </row>
    <row r="22" spans="1:10" s="553" customFormat="1" ht="31.5" customHeight="1">
      <c r="A22" s="832" t="s">
        <v>1161</v>
      </c>
      <c r="B22" s="833"/>
      <c r="C22" s="833"/>
      <c r="D22" s="833"/>
      <c r="E22" s="834"/>
      <c r="G22" s="99"/>
    </row>
    <row r="23" spans="1:10" ht="12.75" customHeight="1">
      <c r="A23" s="560"/>
      <c r="B23" s="560"/>
      <c r="C23" s="266"/>
      <c r="D23" s="133"/>
      <c r="E23" s="133"/>
      <c r="F23" s="559"/>
    </row>
    <row r="24" spans="1:10" s="553" customFormat="1" ht="21" customHeight="1">
      <c r="A24" s="112" t="s">
        <v>3</v>
      </c>
      <c r="C24" s="554"/>
      <c r="D24" s="554"/>
      <c r="E24" s="555"/>
    </row>
    <row r="25" spans="1:10" s="553" customFormat="1" ht="14.25">
      <c r="A25" s="841" t="s">
        <v>210</v>
      </c>
      <c r="C25" s="554"/>
      <c r="D25" s="554"/>
      <c r="E25" s="555"/>
    </row>
    <row r="26" spans="1:10" ht="12.75" customHeight="1">
      <c r="A26" s="560"/>
      <c r="C26" s="266"/>
      <c r="D26" s="133"/>
      <c r="E26" s="133"/>
      <c r="F26" s="559"/>
    </row>
    <row r="27" spans="1:10" s="553" customFormat="1" ht="15" customHeight="1">
      <c r="A27" s="112" t="s">
        <v>207</v>
      </c>
      <c r="B27" s="113"/>
      <c r="C27" s="113"/>
      <c r="D27" s="113"/>
      <c r="E27" s="114"/>
    </row>
    <row r="28" spans="1:10" s="562" customFormat="1" ht="15.75">
      <c r="A28" s="116" t="s">
        <v>211</v>
      </c>
      <c r="B28" s="561"/>
      <c r="C28" s="117"/>
      <c r="D28" s="117"/>
      <c r="E28" s="117"/>
    </row>
    <row r="29" spans="1:10" s="563" customFormat="1" ht="15" customHeight="1">
      <c r="A29" s="116" t="s">
        <v>212</v>
      </c>
      <c r="B29" s="561"/>
      <c r="C29" s="117"/>
      <c r="D29" s="117"/>
      <c r="E29" s="117"/>
    </row>
    <row r="30" spans="1:10" ht="15.75">
      <c r="A30" s="116" t="s">
        <v>213</v>
      </c>
      <c r="B30" s="561"/>
      <c r="C30" s="835"/>
      <c r="D30" s="835"/>
      <c r="E30" s="117"/>
    </row>
    <row r="31" spans="1:10" ht="15.75">
      <c r="A31" s="116" t="s">
        <v>214</v>
      </c>
      <c r="B31" s="561"/>
      <c r="C31" s="118"/>
      <c r="D31" s="118"/>
      <c r="E31" s="117"/>
    </row>
    <row r="32" spans="1:10" ht="15">
      <c r="A32" s="119"/>
      <c r="B32" s="113"/>
      <c r="C32" s="113"/>
      <c r="D32" s="113"/>
      <c r="E32" s="114"/>
      <c r="G32" s="266"/>
      <c r="H32" s="266"/>
      <c r="I32" s="266"/>
      <c r="J32" s="266"/>
    </row>
    <row r="33" spans="1:11" s="266" customFormat="1" ht="18.75" customHeight="1">
      <c r="A33" s="577" t="s">
        <v>208</v>
      </c>
      <c r="B33" s="577"/>
      <c r="C33" s="577"/>
      <c r="D33" s="577"/>
      <c r="E33" s="577"/>
    </row>
    <row r="34" spans="1:11" s="107" customFormat="1" ht="15" customHeight="1">
      <c r="A34" s="116" t="s">
        <v>61</v>
      </c>
      <c r="B34" s="116"/>
      <c r="C34" s="116"/>
      <c r="D34" s="116"/>
      <c r="E34" s="116"/>
      <c r="G34" s="118"/>
      <c r="H34" s="118"/>
      <c r="I34" s="118"/>
      <c r="J34" s="114"/>
      <c r="K34" s="266"/>
    </row>
    <row r="35" spans="1:11" s="107" customFormat="1" ht="15" customHeight="1">
      <c r="A35" s="114" t="s">
        <v>215</v>
      </c>
      <c r="B35" s="118"/>
      <c r="C35" s="118"/>
      <c r="D35" s="118"/>
      <c r="E35" s="114"/>
      <c r="G35" s="41"/>
      <c r="H35" s="41"/>
      <c r="I35" s="41"/>
      <c r="J35" s="41"/>
      <c r="K35" s="266"/>
    </row>
    <row r="36" spans="1:11" s="107" customFormat="1" ht="15" customHeight="1">
      <c r="A36" s="841" t="s">
        <v>210</v>
      </c>
      <c r="B36" s="92"/>
      <c r="C36" s="92"/>
      <c r="D36" s="92"/>
      <c r="E36" s="92"/>
      <c r="F36" s="555"/>
    </row>
    <row r="37" spans="1:11" s="266" customFormat="1" ht="31.5" customHeight="1">
      <c r="A37" s="828" t="s">
        <v>1194</v>
      </c>
      <c r="B37" s="828"/>
      <c r="C37" s="828"/>
      <c r="D37" s="828"/>
      <c r="E37" s="828"/>
      <c r="F37" s="622"/>
      <c r="G37" s="622"/>
      <c r="H37" s="622"/>
      <c r="I37" s="622"/>
      <c r="J37" s="622"/>
    </row>
  </sheetData>
  <sheetProtection algorithmName="SHA-512" hashValue="KDajVKdFfQR71XNwHvpZjziq6jIJrq6ICYFeQf24zAiqhiF2Fe6eVemIlYyNPH1ZVogpAcDsp3SdSCe3VqA8Uw==" saltValue="MNz+7TyP5/KLph8MydRmRQ==" spinCount="100000" sheet="1" objects="1" scenarios="1" formatRows="0"/>
  <protectedRanges>
    <protectedRange sqref="C9:E16" name="Signatur"/>
  </protectedRanges>
  <customSheetViews>
    <customSheetView guid="{21F13F3C-C390-477F-A569-DF7158452A6C}" scale="115" showGridLines="0">
      <selection activeCell="A12" sqref="A12"/>
      <colBreaks count="1" manualBreakCount="1">
        <brk id="5" max="38" man="1"/>
      </colBreaks>
      <pageMargins left="0.25" right="0.25" top="0.75" bottom="0.75" header="0.3" footer="0.3"/>
      <printOptions horizontalCentered="1"/>
      <pageSetup paperSize="9" scale="86" orientation="portrait" r:id="rId1"/>
      <headerFooter alignWithMargins="0">
        <oddHeader>&amp;L&amp;G</oddHeader>
        <oddFooter>&amp;L&amp;"Arial,Fett"D&amp;8irection de la santé publique et des affaires sociales Service de la santé publique&amp;"Arial,Standard"&amp;R&amp;6Pages  sur &amp;P&amp;N</oddFooter>
      </headerFooter>
    </customSheetView>
  </customSheetViews>
  <mergeCells count="22">
    <mergeCell ref="A37:E37"/>
    <mergeCell ref="F37:J37"/>
    <mergeCell ref="A20:E20"/>
    <mergeCell ref="A33:E33"/>
    <mergeCell ref="A22:E22"/>
    <mergeCell ref="C30:D30"/>
    <mergeCell ref="A3:E3"/>
    <mergeCell ref="A6:E6"/>
    <mergeCell ref="E9:E10"/>
    <mergeCell ref="D9:D10"/>
    <mergeCell ref="C9:C10"/>
    <mergeCell ref="A9:B9"/>
    <mergeCell ref="A7:E7"/>
    <mergeCell ref="A5:E5"/>
    <mergeCell ref="G8:G9"/>
    <mergeCell ref="C11:C12"/>
    <mergeCell ref="D11:D12"/>
    <mergeCell ref="A18:E18"/>
    <mergeCell ref="E11:E12"/>
    <mergeCell ref="C13:C16"/>
    <mergeCell ref="D13:D16"/>
    <mergeCell ref="E13:E16"/>
  </mergeCells>
  <phoneticPr fontId="35" type="noConversion"/>
  <dataValidations count="1">
    <dataValidation type="list" showInputMessage="1" showErrorMessage="1" sqref="E22:E23" xr:uid="{BC4DD467-5E6C-4295-A1BE-0F6FDF439E6D}">
      <formula1>"OUI, NON,"</formula1>
    </dataValidation>
  </dataValidations>
  <hyperlinks>
    <hyperlink ref="A25" r:id="rId2" xr:uid="{48667BAE-56E9-4FF4-9B4E-D3466F2B0684}"/>
    <hyperlink ref="A36" r:id="rId3" xr:uid="{52C76958-411C-43AE-8E62-9CCD980C8A54}"/>
  </hyperlinks>
  <printOptions horizontalCentered="1"/>
  <pageMargins left="0.23622047244094491" right="0.23622047244094491" top="0.74803149606299213" bottom="0.59055118110236227" header="0.31496062992125984" footer="0.31496062992125984"/>
  <pageSetup paperSize="9" scale="85" fitToHeight="0" orientation="portrait" r:id="rId4"/>
  <headerFooter scaleWithDoc="0" alignWithMargins="0"/>
  <colBreaks count="1" manualBreakCount="1">
    <brk id="5" max="38"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14B12-FF69-4223-9ACC-777BBDCA7453}">
  <sheetPr>
    <tabColor rgb="FFC00000"/>
    <pageSetUpPr fitToPage="1"/>
  </sheetPr>
  <dimension ref="A1:N334"/>
  <sheetViews>
    <sheetView showGridLines="0" topLeftCell="A59" zoomScale="130" zoomScaleNormal="130" workbookViewId="0">
      <selection activeCell="A68" sqref="A68:J68"/>
    </sheetView>
  </sheetViews>
  <sheetFormatPr baseColWidth="10" defaultColWidth="10.85546875" defaultRowHeight="12.75"/>
  <cols>
    <col min="1" max="9" width="10.85546875" style="99"/>
    <col min="10" max="10" width="10.85546875" style="266"/>
    <col min="11" max="16384" width="10.85546875" style="99"/>
  </cols>
  <sheetData>
    <row r="1" spans="1:14" ht="14.1" customHeight="1">
      <c r="A1" s="266" t="s">
        <v>1015</v>
      </c>
      <c r="F1" s="395" t="s">
        <v>7</v>
      </c>
      <c r="H1" s="266"/>
    </row>
    <row r="2" spans="1:14" ht="14.1" customHeight="1">
      <c r="A2" s="267" t="str">
        <f>'Page de garde'!$A$8</f>
        <v>"saisir le nom de votre institution"</v>
      </c>
      <c r="B2" s="549"/>
      <c r="C2" s="549"/>
      <c r="D2" s="549"/>
      <c r="E2" s="549"/>
      <c r="F2" s="268" t="str">
        <f>'Page de garde'!$A$11</f>
        <v>"saisir le nom du site"</v>
      </c>
      <c r="H2" s="268"/>
    </row>
    <row r="3" spans="1:14" ht="33.950000000000003" customHeight="1">
      <c r="A3" s="825" t="s">
        <v>1073</v>
      </c>
      <c r="B3" s="825"/>
      <c r="C3" s="825"/>
      <c r="D3" s="825"/>
      <c r="E3" s="825"/>
      <c r="F3" s="825"/>
      <c r="G3" s="825"/>
      <c r="H3" s="825"/>
      <c r="I3" s="825"/>
      <c r="J3" s="825"/>
    </row>
    <row r="5" spans="1:14" ht="30.6" customHeight="1">
      <c r="A5" s="625" t="s">
        <v>1100</v>
      </c>
      <c r="B5" s="625"/>
      <c r="C5" s="625"/>
      <c r="D5" s="625"/>
      <c r="E5" s="625"/>
      <c r="F5" s="625"/>
      <c r="G5" s="625"/>
      <c r="H5" s="625"/>
      <c r="I5" s="625"/>
      <c r="J5" s="625"/>
    </row>
    <row r="7" spans="1:14" s="564" customFormat="1">
      <c r="A7" s="839" t="s">
        <v>964</v>
      </c>
      <c r="B7" s="839"/>
      <c r="C7" s="839"/>
      <c r="D7" s="839"/>
      <c r="E7" s="839"/>
      <c r="F7" s="839"/>
      <c r="G7" s="839"/>
      <c r="H7" s="839"/>
      <c r="I7" s="839"/>
      <c r="J7" s="839"/>
    </row>
    <row r="8" spans="1:14" ht="26.1" customHeight="1">
      <c r="A8" s="836" t="s">
        <v>963</v>
      </c>
      <c r="B8" s="836"/>
      <c r="C8" s="836"/>
      <c r="D8" s="836"/>
      <c r="E8" s="836"/>
      <c r="F8" s="836"/>
      <c r="G8" s="836"/>
      <c r="H8" s="836"/>
      <c r="I8" s="836"/>
      <c r="J8" s="565" t="s">
        <v>60</v>
      </c>
    </row>
    <row r="9" spans="1:14">
      <c r="A9" s="566"/>
      <c r="B9" s="566"/>
      <c r="C9" s="566"/>
      <c r="D9" s="566"/>
      <c r="E9" s="566"/>
      <c r="F9" s="566"/>
      <c r="G9" s="566"/>
      <c r="H9" s="566"/>
      <c r="I9" s="566"/>
      <c r="J9" s="566"/>
    </row>
    <row r="10" spans="1:14" s="564" customFormat="1">
      <c r="A10" s="839" t="s">
        <v>965</v>
      </c>
      <c r="B10" s="839"/>
      <c r="C10" s="839"/>
      <c r="D10" s="839"/>
      <c r="E10" s="839"/>
      <c r="F10" s="839"/>
      <c r="G10" s="839"/>
      <c r="H10" s="839"/>
      <c r="I10" s="839"/>
      <c r="J10" s="839"/>
      <c r="K10" s="518"/>
    </row>
    <row r="11" spans="1:14">
      <c r="A11" s="266" t="str" cm="1">
        <f t="array" ref="A11">IFERROR(
INDEX(
_xlfn._xlws.FILTER('3.5 Coop'!$A$82:$A$198,UPPER(TRIM('3.5 Coop'!$E$82:$E$198))="OUI"),
(ROW(A1)-1)*10 + COLUMN(A1)
),
""
)</f>
        <v/>
      </c>
      <c r="B11" s="266" t="str" cm="1">
        <f t="array" ref="B11">IFERROR(
INDEX(
_xlfn._xlws.FILTER('3.5 Coop'!$A$82:$A$198,UPPER(TRIM('3.5 Coop'!$E$82:$E$198))="OUI"),
(ROW(B1)-1)*10 + COLUMN(B1)
),
""
)</f>
        <v/>
      </c>
      <c r="C11" s="266" t="str" cm="1">
        <f t="array" ref="C11">IFERROR(
INDEX(
_xlfn._xlws.FILTER('3.5 Coop'!$A$82:$A$198,UPPER(TRIM('3.5 Coop'!$E$82:$E$198))="OUI"),
(ROW(F1)-1)*10 + COLUMN(F1)
),
""
)</f>
        <v/>
      </c>
      <c r="D11" s="266" t="str" cm="1">
        <f t="array" ref="D11">IFERROR(
INDEX(
_xlfn._xlws.FILTER('3.5 Coop'!$A$82:$A$198,UPPER(TRIM('3.5 Coop'!$E$82:$E$198))="OUI"),
(ROW(D1)-1)*10 + COLUMN(D1)
),
""
)</f>
        <v/>
      </c>
      <c r="E11" s="266" t="str" cm="1">
        <f t="array" ref="E11">IFERROR(
INDEX(
_xlfn._xlws.FILTER('3.5 Coop'!$A$82:$A$198,UPPER(TRIM('3.5 Coop'!$E$82:$E$198))="OUI"),
(ROW(E1)-1)*10 + COLUMN(E1)
),
""
)</f>
        <v/>
      </c>
      <c r="F11" s="266" t="str" cm="1">
        <f t="array" ref="F11">IFERROR(
INDEX(
_xlfn._xlws.FILTER('3.5 Coop'!$A$82:$A$198,UPPER(TRIM('3.5 Coop'!$E$82:$E$198))="OUI"),
(ROW(#REF!)-1)*10 + COLUMN(#REF!)
),
""
)</f>
        <v/>
      </c>
      <c r="G11" s="266" t="str" cm="1">
        <f t="array" ref="G11">IFERROR(
INDEX(
_xlfn._xlws.FILTER('3.5 Coop'!$A$82:$A$198,UPPER(TRIM('3.5 Coop'!$E$82:$E$198))="OUI"),
(ROW(G1)-1)*10 + COLUMN(G1)
),
""
)</f>
        <v/>
      </c>
      <c r="H11" s="266" t="str" cm="1">
        <f t="array" ref="H11">IFERROR(
INDEX(
_xlfn._xlws.FILTER('3.5 Coop'!$A$82:$A$198,UPPER(TRIM('3.5 Coop'!$E$82:$E$198))="OUI"),
(ROW(H1)-1)*10 + COLUMN(H1)
),
""
)</f>
        <v/>
      </c>
      <c r="I11" s="266" t="str" cm="1">
        <f t="array" ref="I11">IFERROR(
INDEX(
_xlfn._xlws.FILTER('3.5 Coop'!$A$82:$A$198,UPPER(TRIM('3.5 Coop'!$E$82:$E$198))="OUI"),
(ROW(I1)-1)*10 + COLUMN(I1)
),
""
)</f>
        <v/>
      </c>
      <c r="J11" s="266" t="str" cm="1">
        <f t="array" ref="J11">IFERROR(
INDEX(
_xlfn._xlws.FILTER('3.5 Coop'!$A$82:$A$198,UPPER(TRIM('3.5 Coop'!$E$82:$E$198))="OUI"),
(ROW(J1)-1)*10 + COLUMN(J1)
),
""
)</f>
        <v/>
      </c>
    </row>
    <row r="12" spans="1:14">
      <c r="A12" s="266" t="str" cm="1">
        <f t="array" ref="A12">IFERROR(
INDEX(
_xlfn._xlws.FILTER('3.5 Coop'!$A$82:$A$198,UPPER(TRIM('3.5 Coop'!$E$82:$E$198))="OUI"),
(ROW(A2)-1)*10 + COLUMN(A2)
),
""
)</f>
        <v/>
      </c>
      <c r="B12" s="266" t="str" cm="1">
        <f t="array" ref="B12">IFERROR(
INDEX(
_xlfn._xlws.FILTER('3.5 Coop'!$A$82:$A$198,UPPER(TRIM('3.5 Coop'!$E$82:$E$198))="OUI"),
(ROW(B2)-1)*10 + COLUMN(B2)
),
""
)</f>
        <v/>
      </c>
      <c r="C12" s="266" t="str" cm="1">
        <f t="array" ref="C12">IFERROR(
INDEX(
_xlfn._xlws.FILTER('3.5 Coop'!$A$82:$A$198,UPPER(TRIM('3.5 Coop'!$E$82:$E$198))="OUI"),
(ROW(F2)-1)*10 + COLUMN(F2)
),
""
)</f>
        <v/>
      </c>
      <c r="D12" s="266" t="str" cm="1">
        <f t="array" ref="D12">IFERROR(
INDEX(
_xlfn._xlws.FILTER('3.5 Coop'!$A$82:$A$198,UPPER(TRIM('3.5 Coop'!$E$82:$E$198))="OUI"),
(ROW(D2)-1)*10 + COLUMN(D2)
),
""
)</f>
        <v/>
      </c>
      <c r="E12" s="266" t="str" cm="1">
        <f t="array" ref="E12">IFERROR(
INDEX(
_xlfn._xlws.FILTER('3.5 Coop'!$A$82:$A$198,UPPER(TRIM('3.5 Coop'!$E$82:$E$198))="OUI"),
(ROW(E2)-1)*10 + COLUMN(E2)
),
""
)</f>
        <v/>
      </c>
      <c r="F12" s="266" t="str" cm="1">
        <f t="array" ref="F12">IFERROR(
INDEX(
_xlfn._xlws.FILTER('3.5 Coop'!$A$82:$A$198,UPPER(TRIM('3.5 Coop'!$E$82:$E$198))="OUI"),
(ROW(#REF!)-1)*10 + COLUMN(#REF!)
),
""
)</f>
        <v/>
      </c>
      <c r="G12" s="266" t="str" cm="1">
        <f t="array" ref="G12">IFERROR(
INDEX(
_xlfn._xlws.FILTER('3.5 Coop'!$A$82:$A$198,UPPER(TRIM('3.5 Coop'!$E$82:$E$198))="OUI"),
(ROW(G2)-1)*10 + COLUMN(G2)
),
""
)</f>
        <v/>
      </c>
      <c r="H12" s="266" t="str" cm="1">
        <f t="array" ref="H12">IFERROR(
INDEX(
_xlfn._xlws.FILTER('3.5 Coop'!$A$82:$A$198,UPPER(TRIM('3.5 Coop'!$E$82:$E$198))="OUI"),
(ROW(H2)-1)*10 + COLUMN(H2)
),
""
)</f>
        <v/>
      </c>
      <c r="I12" s="266" t="str" cm="1">
        <f t="array" ref="I12">IFERROR(
INDEX(
_xlfn._xlws.FILTER('3.5 Coop'!$A$82:$A$198,UPPER(TRIM('3.5 Coop'!$E$82:$E$198))="OUI"),
(ROW(I2)-1)*10 + COLUMN(I2)
),
""
)</f>
        <v/>
      </c>
      <c r="J12" s="266" t="str" cm="1">
        <f t="array" ref="J12">IFERROR(
INDEX(
_xlfn._xlws.FILTER('3.5 Coop'!$A$82:$A$198,UPPER(TRIM('3.5 Coop'!$E$82:$E$198))="OUI"),
(ROW(J2)-1)*10 + COLUMN(J2)
),
""
)</f>
        <v/>
      </c>
      <c r="K12" s="266"/>
      <c r="L12" s="266"/>
      <c r="M12" s="266"/>
      <c r="N12" s="266"/>
    </row>
    <row r="13" spans="1:14">
      <c r="A13" s="266" t="str" cm="1">
        <f t="array" ref="A13">IFERROR(
INDEX(
_xlfn._xlws.FILTER('3.5 Coop'!$A$82:$A$198,UPPER(TRIM('3.5 Coop'!$E$82:$E$198))="OUI"),
(ROW(A3)-1)*10 + COLUMN(A3)
),
""
)</f>
        <v/>
      </c>
      <c r="B13" s="266" t="str" cm="1">
        <f t="array" ref="B13">IFERROR(
INDEX(
_xlfn._xlws.FILTER('3.5 Coop'!$A$82:$A$198,UPPER(TRIM('3.5 Coop'!$E$82:$E$198))="OUI"),
(ROW(B3)-1)*10 + COLUMN(B3)
),
""
)</f>
        <v/>
      </c>
      <c r="C13" s="266" t="str" cm="1">
        <f t="array" ref="C13">IFERROR(
INDEX(
_xlfn._xlws.FILTER('3.5 Coop'!$A$82:$A$198,UPPER(TRIM('3.5 Coop'!$E$82:$E$198))="OUI"),
(ROW(C3)-1)*10 + COLUMN(C3)
),
""
)</f>
        <v/>
      </c>
      <c r="D13" s="266" t="str" cm="1">
        <f t="array" ref="D13">IFERROR(
INDEX(
_xlfn._xlws.FILTER('3.5 Coop'!$A$82:$A$198,UPPER(TRIM('3.5 Coop'!$E$82:$E$198))="OUI"),
(ROW(D3)-1)*10 + COLUMN(D3)
),
""
)</f>
        <v/>
      </c>
      <c r="E13" s="266" t="str" cm="1">
        <f t="array" ref="E13">IFERROR(
INDEX(
_xlfn._xlws.FILTER('3.5 Coop'!$A$82:$A$198,UPPER(TRIM('3.5 Coop'!$E$82:$E$198))="OUI"),
(ROW(E3)-1)*10 + COLUMN(E3)
),
""
)</f>
        <v/>
      </c>
      <c r="F13" s="266" t="str" cm="1">
        <f t="array" ref="F13">IFERROR(
INDEX(
_xlfn._xlws.FILTER('3.5 Coop'!$A$82:$A$198,UPPER(TRIM('3.5 Coop'!$E$82:$E$198))="OUI"),
(ROW(F3)-1)*10 + COLUMN(F3)
),
""
)</f>
        <v/>
      </c>
      <c r="G13" s="266" t="str" cm="1">
        <f t="array" ref="G13">IFERROR(
INDEX(
_xlfn._xlws.FILTER('3.5 Coop'!$A$82:$A$198,UPPER(TRIM('3.5 Coop'!$E$82:$E$198))="OUI"),
(ROW(G3)-1)*10 + COLUMN(G3)
),
""
)</f>
        <v/>
      </c>
      <c r="H13" s="266" t="str" cm="1">
        <f t="array" ref="H13">IFERROR(
INDEX(
_xlfn._xlws.FILTER('3.5 Coop'!$A$82:$A$198,UPPER(TRIM('3.5 Coop'!$E$82:$E$198))="OUI"),
(ROW(H3)-1)*10 + COLUMN(H3)
),
""
)</f>
        <v/>
      </c>
      <c r="I13" s="266" t="str" cm="1">
        <f t="array" ref="I13">IFERROR(
INDEX(
_xlfn._xlws.FILTER('3.5 Coop'!$A$82:$A$198,UPPER(TRIM('3.5 Coop'!$E$82:$E$198))="OUI"),
(ROW(I3)-1)*10 + COLUMN(I3)
),
""
)</f>
        <v/>
      </c>
      <c r="J13" s="266" t="str" cm="1">
        <f t="array" ref="J13">IFERROR(
INDEX(
_xlfn._xlws.FILTER('3.5 Coop'!$A$82:$A$198,UPPER(TRIM('3.5 Coop'!$E$82:$E$198))="OUI"),
(ROW(J3)-1)*10 + COLUMN(J3)
),
""
)</f>
        <v/>
      </c>
      <c r="K13" s="266"/>
      <c r="L13" s="266"/>
      <c r="M13" s="266"/>
      <c r="N13" s="266"/>
    </row>
    <row r="14" spans="1:14">
      <c r="A14" s="266" t="str" cm="1">
        <f t="array" ref="A14">IFERROR(
INDEX(
_xlfn._xlws.FILTER('3.5 Coop'!$A$82:$A$198,UPPER(TRIM('3.5 Coop'!$E$82:$E$198))="OUI"),
(ROW(A4)-1)*10 + COLUMN(A4)
),
""
)</f>
        <v/>
      </c>
      <c r="B14" s="266" t="str" cm="1">
        <f t="array" ref="B14">IFERROR(
INDEX(
_xlfn._xlws.FILTER('3.5 Coop'!$A$82:$A$198,UPPER(TRIM('3.5 Coop'!$E$82:$E$198))="OUI"),
(ROW(B4)-1)*10 + COLUMN(B4)
),
""
)</f>
        <v/>
      </c>
      <c r="C14" s="266" t="str" cm="1">
        <f t="array" ref="C14">IFERROR(
INDEX(
_xlfn._xlws.FILTER('3.5 Coop'!$A$82:$A$198,UPPER(TRIM('3.5 Coop'!$E$82:$E$198))="OUI"),
(ROW(C4)-1)*10 + COLUMN(C4)
),
""
)</f>
        <v/>
      </c>
      <c r="D14" s="266" t="str" cm="1">
        <f t="array" ref="D14">IFERROR(
INDEX(
_xlfn._xlws.FILTER('3.5 Coop'!$A$82:$A$198,UPPER(TRIM('3.5 Coop'!$E$82:$E$198))="OUI"),
(ROW(D4)-1)*10 + COLUMN(D4)
),
""
)</f>
        <v/>
      </c>
      <c r="E14" s="266" t="str" cm="1">
        <f t="array" ref="E14">IFERROR(
INDEX(
_xlfn._xlws.FILTER('3.5 Coop'!$A$82:$A$198,UPPER(TRIM('3.5 Coop'!$E$82:$E$198))="OUI"),
(ROW(E4)-1)*10 + COLUMN(E4)
),
""
)</f>
        <v/>
      </c>
      <c r="F14" s="266" t="str" cm="1">
        <f t="array" ref="F14">IFERROR(
INDEX(
_xlfn._xlws.FILTER('3.5 Coop'!$A$82:$A$198,UPPER(TRIM('3.5 Coop'!$E$82:$E$198))="OUI"),
(ROW(F4)-1)*10 + COLUMN(F4)
),
""
)</f>
        <v/>
      </c>
      <c r="G14" s="266" t="str" cm="1">
        <f t="array" ref="G14">IFERROR(
INDEX(
_xlfn._xlws.FILTER('3.5 Coop'!$A$82:$A$198,UPPER(TRIM('3.5 Coop'!$E$82:$E$198))="OUI"),
(ROW(G4)-1)*10 + COLUMN(G4)
),
""
)</f>
        <v/>
      </c>
      <c r="H14" s="266" t="str" cm="1">
        <f t="array" ref="H14">IFERROR(
INDEX(
_xlfn._xlws.FILTER('3.5 Coop'!$A$82:$A$198,UPPER(TRIM('3.5 Coop'!$E$82:$E$198))="OUI"),
(ROW(H4)-1)*10 + COLUMN(H4)
),
""
)</f>
        <v/>
      </c>
      <c r="I14" s="266" t="str" cm="1">
        <f t="array" ref="I14">IFERROR(
INDEX(
_xlfn._xlws.FILTER('3.5 Coop'!$A$82:$A$198,UPPER(TRIM('3.5 Coop'!$E$82:$E$198))="OUI"),
(ROW(I4)-1)*10 + COLUMN(I4)
),
""
)</f>
        <v/>
      </c>
      <c r="J14" s="266" t="str" cm="1">
        <f t="array" ref="J14">IFERROR(
INDEX(
_xlfn._xlws.FILTER('3.5 Coop'!$A$82:$A$198,UPPER(TRIM('3.5 Coop'!$E$82:$E$198))="OUI"),
(ROW(J4)-1)*10 + COLUMN(J4)
),
""
)</f>
        <v/>
      </c>
      <c r="K14" s="266"/>
      <c r="L14" s="266"/>
      <c r="M14" s="266"/>
      <c r="N14" s="266"/>
    </row>
    <row r="15" spans="1:14">
      <c r="A15" s="266" t="str" cm="1">
        <f t="array" ref="A15">IFERROR(
INDEX(
_xlfn._xlws.FILTER('3.5 Coop'!$A$82:$A$198,UPPER(TRIM('3.5 Coop'!$E$82:$E$198))="OUI"),
(ROW(#REF!)-1)*10 + COLUMN(#REF!)
),
""
)</f>
        <v/>
      </c>
      <c r="B15" s="266" t="str" cm="1">
        <f t="array" ref="B15">IFERROR(
INDEX(
_xlfn._xlws.FILTER('3.5 Coop'!$A$82:$A$198,UPPER(TRIM('3.5 Coop'!$E$82:$E$198))="OUI"),
(ROW(#REF!)-1)*10 + COLUMN(#REF!)
),
""
)</f>
        <v/>
      </c>
      <c r="C15" s="266" t="str" cm="1">
        <f t="array" ref="C15">IFERROR(
INDEX(
_xlfn._xlws.FILTER('3.5 Coop'!$A$82:$A$198,UPPER(TRIM('3.5 Coop'!$E$82:$E$198))="OUI"),
(ROW(#REF!)-1)*10 + COLUMN(#REF!)
),
""
)</f>
        <v/>
      </c>
      <c r="D15" s="266" t="str" cm="1">
        <f t="array" ref="D15">IFERROR(
INDEX(
_xlfn._xlws.FILTER('3.5 Coop'!$A$82:$A$198,UPPER(TRIM('3.5 Coop'!$E$82:$E$198))="OUI"),
(ROW(#REF!)-1)*10 + COLUMN(#REF!)
),
""
)</f>
        <v/>
      </c>
      <c r="E15" s="266" t="str" cm="1">
        <f t="array" ref="E15">IFERROR(
INDEX(
_xlfn._xlws.FILTER('3.5 Coop'!$A$82:$A$198,UPPER(TRIM('3.5 Coop'!$E$82:$E$198))="OUI"),
(ROW(#REF!)-1)*10 + COLUMN(#REF!)
),
""
)</f>
        <v/>
      </c>
      <c r="F15" s="266" t="str" cm="1">
        <f t="array" ref="F15">IFERROR(
INDEX(
_xlfn._xlws.FILTER('3.5 Coop'!$A$82:$A$198,UPPER(TRIM('3.5 Coop'!$E$82:$E$198))="OUI"),
(ROW(#REF!)-1)*10 + COLUMN(#REF!)
),
""
)</f>
        <v/>
      </c>
      <c r="G15" s="266" t="str" cm="1">
        <f t="array" ref="G15">IFERROR(
INDEX(
_xlfn._xlws.FILTER('3.5 Coop'!$A$82:$A$198,UPPER(TRIM('3.5 Coop'!$E$82:$E$198))="OUI"),
(ROW(#REF!)-1)*10 + COLUMN(#REF!)
),
""
)</f>
        <v/>
      </c>
      <c r="H15" s="266" t="str" cm="1">
        <f t="array" ref="H15">IFERROR(
INDEX(
_xlfn._xlws.FILTER('3.5 Coop'!$A$82:$A$198,UPPER(TRIM('3.5 Coop'!$E$82:$E$198))="OUI"),
(ROW(#REF!)-1)*10 + COLUMN(#REF!)
),
""
)</f>
        <v/>
      </c>
      <c r="I15" s="266" t="str" cm="1">
        <f t="array" ref="I15">IFERROR(
INDEX(
_xlfn._xlws.FILTER('3.5 Coop'!$A$82:$A$198,UPPER(TRIM('3.5 Coop'!$E$82:$E$198))="OUI"),
(ROW(#REF!)-1)*10 + COLUMN(#REF!)
),
""
)</f>
        <v/>
      </c>
      <c r="J15" s="266" t="str" cm="1">
        <f t="array" ref="J15">IFERROR(
INDEX(
_xlfn._xlws.FILTER('3.5 Coop'!$A$82:$A$198,UPPER(TRIM('3.5 Coop'!$E$82:$E$198))="OUI"),
(ROW(#REF!)-1)*10 + COLUMN(#REF!)
),
""
)</f>
        <v/>
      </c>
      <c r="K15" s="266"/>
      <c r="L15" s="266"/>
      <c r="M15" s="266"/>
      <c r="N15" s="266"/>
    </row>
    <row r="16" spans="1:14">
      <c r="K16" s="266"/>
      <c r="L16" s="266"/>
      <c r="M16" s="266"/>
      <c r="N16" s="266"/>
    </row>
    <row r="17" spans="1:14" s="564" customFormat="1">
      <c r="A17" s="839" t="s">
        <v>967</v>
      </c>
      <c r="B17" s="839"/>
      <c r="C17" s="839"/>
      <c r="D17" s="839"/>
      <c r="E17" s="839"/>
      <c r="F17" s="839"/>
      <c r="G17" s="839"/>
      <c r="H17" s="839"/>
      <c r="I17" s="839"/>
      <c r="J17" s="839"/>
      <c r="K17" s="518"/>
    </row>
    <row r="18" spans="1:14" ht="12.6" customHeight="1">
      <c r="A18" s="625" t="str" cm="1">
        <f t="array" ref="A18">IFERROR(
INDEX(
_xlfn._xlws.FILTER('3.6 TB'!$A$8:$A$197,UPPER(TRIM('3.6 TB'!$D$8:$D$197))="EN COOPÉRATION"),
(ROW(A1)-1)*5 + COLUMN(A1)
),
""
)</f>
        <v/>
      </c>
      <c r="B18" s="625"/>
      <c r="C18" s="625" t="str" cm="1">
        <f t="array" ref="C18">IFERROR(
INDEX(
_xlfn._xlws.FILTER('3.6 TB'!$A$8:$A$197,UPPER(TRIM('3.6 TB'!$D$8:$D$197))="EN COOPÉRATION"),
(ROW(B1)-1)*5 + COLUMN(B1)
),
""
)</f>
        <v/>
      </c>
      <c r="D18" s="625"/>
      <c r="E18" s="625" t="str" cm="1">
        <f t="array" ref="E18">IFERROR(
INDEX(
_xlfn._xlws.FILTER('3.6 TB'!$A$8:$A$197,UPPER(TRIM('3.6 TB'!$D$8:$D$197))="EN COOPÉRATION"),
(ROW(F1)-1)*5 + COLUMN(F1)
),
""
)</f>
        <v/>
      </c>
      <c r="F18" s="625"/>
      <c r="G18" s="625" t="str" cm="1">
        <f t="array" ref="G18">IFERROR(
INDEX(
_xlfn._xlws.FILTER('3.6 TB'!$A$8:$A$197,UPPER(TRIM('3.6 TB'!$D$8:$D$197))="EN COOPÉRATION"),
(ROW(D1)-1)*5 + COLUMN(D1)
),
""
)</f>
        <v/>
      </c>
      <c r="H18" s="625"/>
      <c r="I18" s="625" t="str" cm="1">
        <f t="array" ref="I18">IFERROR(
INDEX(
_xlfn._xlws.FILTER('3.6 TB'!$A$8:$A$197,UPPER(TRIM('3.6 TB'!$D$8:$D$197))="EN COOPÉRATION"),
(ROW(E1)-1)*5 + COLUMN(E1)
),
""
)</f>
        <v/>
      </c>
      <c r="J18" s="625"/>
      <c r="L18" s="266"/>
      <c r="M18" s="266"/>
      <c r="N18" s="266"/>
    </row>
    <row r="19" spans="1:14" ht="12.6" customHeight="1">
      <c r="A19" s="625" t="str" cm="1">
        <f t="array" ref="A19">IFERROR(
INDEX(
_xlfn._xlws.FILTER('3.6 TB'!$A$8:$A$197,UPPER(TRIM('3.6 TB'!$D$8:$D$197))="EN COOPÉRATION"),
(ROW(A2)-1)*5 + COLUMN(A2)
),
""
)</f>
        <v/>
      </c>
      <c r="B19" s="625"/>
      <c r="C19" s="625" t="str" cm="1">
        <f t="array" ref="C19">IFERROR(
INDEX(
_xlfn._xlws.FILTER('3.6 TB'!$A$8:$A$197,UPPER(TRIM('3.6 TB'!$D$8:$D$197))="EN COOPÉRATION"),
(ROW(B2)-1)*5 + COLUMN(B2)
),
""
)</f>
        <v/>
      </c>
      <c r="D19" s="625"/>
      <c r="E19" s="625" t="str" cm="1">
        <f t="array" ref="E19">IFERROR(
INDEX(
_xlfn._xlws.FILTER('3.6 TB'!$A$8:$A$197,UPPER(TRIM('3.6 TB'!$D$8:$D$197))="EN COOPÉRATION"),
(ROW(F2)-1)*5 + COLUMN(F2)
),
""
)</f>
        <v/>
      </c>
      <c r="F19" s="625"/>
      <c r="G19" s="625" t="str" cm="1">
        <f t="array" ref="G19">IFERROR(
INDEX(
_xlfn._xlws.FILTER('3.6 TB'!$A$8:$A$197,UPPER(TRIM('3.6 TB'!$D$8:$D$197))="EN COOPÉRATION"),
(ROW(D2)-1)*5 + COLUMN(D2)
),
""
)</f>
        <v/>
      </c>
      <c r="H19" s="625"/>
      <c r="I19" s="625" t="str" cm="1">
        <f t="array" ref="I19">IFERROR(
INDEX(
_xlfn._xlws.FILTER('3.6 TB'!$A$8:$A$197,UPPER(TRIM('3.6 TB'!$D$8:$D$197))="EN COOPÉRATION"),
(ROW(E2)-1)*5 + COLUMN(E2)
),
""
)</f>
        <v/>
      </c>
      <c r="J19" s="625"/>
      <c r="K19" s="266"/>
      <c r="L19" s="266"/>
      <c r="M19" s="266"/>
      <c r="N19" s="266"/>
    </row>
    <row r="20" spans="1:14" ht="12.6" customHeight="1">
      <c r="A20" s="625" t="str" cm="1">
        <f t="array" ref="A20">IFERROR(
INDEX(
_xlfn._xlws.FILTER('3.6 TB'!$A$8:$A$197,UPPER(TRIM('3.6 TB'!$D$8:$D$197))="EN COOPÉRATION"),
(ROW(A3)-1)*5 + COLUMN(A3)
),
""
)</f>
        <v/>
      </c>
      <c r="B20" s="625"/>
      <c r="C20" s="625" t="str" cm="1">
        <f t="array" ref="C20">IFERROR(
INDEX(
_xlfn._xlws.FILTER('3.6 TB'!$A$8:$A$197,UPPER(TRIM('3.6 TB'!$D$8:$D$197))="EN COOPÉRATION"),
(ROW(B3)-1)*5 + COLUMN(B3)
),
""
)</f>
        <v/>
      </c>
      <c r="D20" s="625"/>
      <c r="E20" s="625" t="str" cm="1">
        <f t="array" ref="E20">IFERROR(
INDEX(
_xlfn._xlws.FILTER('3.6 TB'!$A$8:$A$197,UPPER(TRIM('3.6 TB'!$D$8:$D$197))="EN COOPÉRATION"),
(ROW(C3)-1)*5 + COLUMN(C3)
),
""
)</f>
        <v/>
      </c>
      <c r="F20" s="625"/>
      <c r="G20" s="625" t="str" cm="1">
        <f t="array" ref="G20">IFERROR(
INDEX(
_xlfn._xlws.FILTER('3.6 TB'!$A$8:$A$197,UPPER(TRIM('3.6 TB'!$D$8:$D$197))="EN COOPÉRATION"),
(ROW(D3)-1)*5 + COLUMN(D3)
),
""
)</f>
        <v/>
      </c>
      <c r="H20" s="625"/>
      <c r="I20" s="625" t="str" cm="1">
        <f t="array" ref="I20">IFERROR(
INDEX(
_xlfn._xlws.FILTER('3.6 TB'!$A$8:$A$197,UPPER(TRIM('3.6 TB'!$D$8:$D$197))="EN COOPÉRATION"),
(ROW(E3)-1)*5 + COLUMN(E3)
),
""
)</f>
        <v/>
      </c>
      <c r="J20" s="625"/>
      <c r="K20" s="266"/>
      <c r="L20" s="266"/>
      <c r="M20" s="266"/>
      <c r="N20" s="266"/>
    </row>
    <row r="21" spans="1:14" ht="12.6" customHeight="1">
      <c r="A21" s="496"/>
      <c r="B21" s="496"/>
      <c r="C21" s="496"/>
      <c r="D21" s="496"/>
      <c r="E21" s="496"/>
      <c r="F21" s="496"/>
      <c r="G21" s="496"/>
      <c r="H21" s="496"/>
      <c r="I21" s="496"/>
      <c r="J21" s="567"/>
      <c r="K21" s="266"/>
      <c r="L21" s="266"/>
      <c r="M21" s="266"/>
      <c r="N21" s="266"/>
    </row>
    <row r="22" spans="1:14" s="564" customFormat="1">
      <c r="A22" s="839" t="s">
        <v>966</v>
      </c>
      <c r="B22" s="839"/>
      <c r="C22" s="839"/>
      <c r="D22" s="839"/>
      <c r="E22" s="839"/>
      <c r="F22" s="839"/>
      <c r="G22" s="839"/>
      <c r="H22" s="839"/>
      <c r="I22" s="839"/>
      <c r="J22" s="839"/>
    </row>
    <row r="23" spans="1:14">
      <c r="A23" s="568" t="s">
        <v>107</v>
      </c>
      <c r="B23" s="840" t="s">
        <v>947</v>
      </c>
      <c r="C23" s="840"/>
      <c r="D23" s="840"/>
      <c r="E23" s="840"/>
      <c r="F23" s="840"/>
      <c r="G23" s="840"/>
      <c r="H23" s="840"/>
      <c r="I23" s="840"/>
      <c r="J23" s="569" t="str">
        <f>IF(
OR(
COUNTIF('3.7 ESS'!C14,"OUI")&gt;0,
COUNTIF('3.7 ESS'!C14,"dès 2027")&gt;0
),
"OUI",
"NON"
)</f>
        <v>NON</v>
      </c>
      <c r="L23" s="266"/>
      <c r="M23" s="266"/>
      <c r="N23" s="266"/>
    </row>
    <row r="24" spans="1:14">
      <c r="A24" s="568" t="s">
        <v>114</v>
      </c>
      <c r="B24" s="840" t="s">
        <v>948</v>
      </c>
      <c r="C24" s="840"/>
      <c r="D24" s="840"/>
      <c r="E24" s="840"/>
      <c r="F24" s="840"/>
      <c r="G24" s="840"/>
      <c r="H24" s="840"/>
      <c r="I24" s="840"/>
      <c r="J24" s="569" t="str">
        <f>IF(
OR(
COUNTIF('3.7 ESS'!C15,"OUI")&gt;0,
COUNTIF('3.7 ESS'!C15,"dès 2027")&gt;0
),
"OUI",
"NON"
)</f>
        <v>NON</v>
      </c>
      <c r="L24" s="266"/>
      <c r="M24" s="266"/>
      <c r="N24" s="266"/>
    </row>
    <row r="25" spans="1:14">
      <c r="A25" s="570" t="s">
        <v>148</v>
      </c>
      <c r="B25" s="840" t="s">
        <v>968</v>
      </c>
      <c r="C25" s="840"/>
      <c r="D25" s="840"/>
      <c r="E25" s="840"/>
      <c r="F25" s="840"/>
      <c r="G25" s="840"/>
      <c r="H25" s="840"/>
      <c r="I25" s="840"/>
      <c r="J25" s="569" t="str">
        <f>IF(
OR(
COUNTIF('3.7 ESS'!C30,"OUI")&gt;0,
COUNTIF('3.7 ESS'!C30,"dès 2027")&gt;0
),
"OUI",
"NON"
)</f>
        <v>NON</v>
      </c>
      <c r="L25" s="266"/>
      <c r="M25" s="266"/>
      <c r="N25" s="266"/>
    </row>
    <row r="26" spans="1:14">
      <c r="A26" s="549"/>
      <c r="B26" s="549"/>
      <c r="C26" s="549"/>
      <c r="D26" s="549"/>
      <c r="E26" s="549"/>
      <c r="F26" s="549"/>
      <c r="G26" s="549"/>
      <c r="H26" s="570"/>
      <c r="I26" s="570"/>
      <c r="J26" s="570"/>
      <c r="K26" s="266"/>
      <c r="L26" s="266"/>
      <c r="M26" s="266"/>
      <c r="N26" s="266"/>
    </row>
    <row r="27" spans="1:14" s="564" customFormat="1">
      <c r="A27" s="839" t="s">
        <v>1120</v>
      </c>
      <c r="B27" s="839"/>
      <c r="C27" s="839"/>
      <c r="D27" s="839"/>
      <c r="E27" s="839"/>
      <c r="F27" s="839"/>
      <c r="G27" s="839"/>
      <c r="H27" s="839"/>
      <c r="I27" s="839"/>
      <c r="J27" s="839"/>
    </row>
    <row r="28" spans="1:14" ht="12.6" customHeight="1">
      <c r="A28" s="836" t="s">
        <v>952</v>
      </c>
      <c r="B28" s="836"/>
      <c r="C28" s="836"/>
      <c r="D28" s="836"/>
      <c r="E28" s="836"/>
      <c r="F28" s="836"/>
      <c r="G28" s="836"/>
      <c r="H28" s="836"/>
      <c r="I28" s="836"/>
      <c r="J28" s="569" t="str">
        <f>IF(
OR(
COUNTIF('4. Qualité'!C10,"OUI")&gt;0,
COUNTIF('4. Qualité'!C10,"dès 2027")&gt;0
),
"OUI",
"NON"
)</f>
        <v>NON</v>
      </c>
    </row>
    <row r="29" spans="1:14" ht="12.6" customHeight="1">
      <c r="A29" s="836" t="s">
        <v>880</v>
      </c>
      <c r="B29" s="836"/>
      <c r="C29" s="836"/>
      <c r="D29" s="836"/>
      <c r="E29" s="836"/>
      <c r="F29" s="836"/>
      <c r="G29" s="836"/>
      <c r="H29" s="836"/>
      <c r="I29" s="836"/>
      <c r="J29" s="569" t="str">
        <f>IF(
OR(
COUNTIF('4. Qualité'!C12,"OUI")&gt;0,
COUNTIF('4. Qualité'!C12,"dès 2027")&gt;0
),
"OUI",
"NON"
)</f>
        <v>NON</v>
      </c>
    </row>
    <row r="30" spans="1:14" ht="12.6" customHeight="1">
      <c r="A30" s="836" t="s">
        <v>881</v>
      </c>
      <c r="B30" s="836"/>
      <c r="C30" s="836"/>
      <c r="D30" s="836"/>
      <c r="E30" s="836"/>
      <c r="F30" s="836"/>
      <c r="G30" s="836"/>
      <c r="H30" s="836"/>
      <c r="I30" s="836"/>
      <c r="J30" s="569" t="str">
        <f>IF(
OR(
COUNTIF('4. Qualité'!C15,"OUI")&gt;0,
COUNTIF('4. Qualité'!C15,"dès 2027")&gt;0
),
"OUI",
"NON"
)</f>
        <v>NON</v>
      </c>
    </row>
    <row r="31" spans="1:14" ht="27" customHeight="1">
      <c r="A31" s="836" t="s">
        <v>882</v>
      </c>
      <c r="B31" s="836"/>
      <c r="C31" s="836"/>
      <c r="D31" s="836"/>
      <c r="E31" s="836"/>
      <c r="F31" s="836"/>
      <c r="G31" s="836"/>
      <c r="H31" s="836"/>
      <c r="I31" s="836"/>
      <c r="J31" s="569" t="str">
        <f>IF(
OR(
COUNTIF('4. Qualité'!C17,"OUI")&gt;0,
COUNTIF('4. Qualité'!C17,"dès 2027")&gt;0
),
"OUI",
"NON"
)</f>
        <v>NON</v>
      </c>
    </row>
    <row r="32" spans="1:14" ht="15" customHeight="1">
      <c r="A32" s="836" t="s">
        <v>953</v>
      </c>
      <c r="B32" s="836"/>
      <c r="C32" s="836"/>
      <c r="D32" s="836"/>
      <c r="E32" s="836"/>
      <c r="F32" s="836"/>
      <c r="G32" s="836"/>
      <c r="H32" s="836"/>
      <c r="I32" s="836"/>
      <c r="J32" s="569" t="str">
        <f>IF(
OR(
COUNTIF('4. Qualité'!C22,"OUI")&gt;0,
COUNTIF('4. Qualité'!C22,"dès 2027")&gt;0
),
"OUI",
"NON"
)</f>
        <v>NON</v>
      </c>
    </row>
    <row r="33" spans="1:10">
      <c r="A33" s="566"/>
      <c r="B33" s="566"/>
      <c r="C33" s="566"/>
      <c r="D33" s="566"/>
      <c r="E33" s="566"/>
      <c r="F33" s="566"/>
      <c r="G33" s="566"/>
      <c r="H33" s="566"/>
      <c r="I33" s="566"/>
      <c r="J33" s="566"/>
    </row>
    <row r="34" spans="1:10" s="564" customFormat="1">
      <c r="A34" s="839" t="s">
        <v>1119</v>
      </c>
      <c r="B34" s="839"/>
      <c r="C34" s="839"/>
      <c r="D34" s="839"/>
      <c r="E34" s="839"/>
      <c r="F34" s="839"/>
      <c r="G34" s="839"/>
      <c r="H34" s="839"/>
      <c r="I34" s="839"/>
      <c r="J34" s="839"/>
    </row>
    <row r="35" spans="1:10" ht="12.6" customHeight="1">
      <c r="A35" s="836" t="s">
        <v>1023</v>
      </c>
      <c r="B35" s="836"/>
      <c r="C35" s="836"/>
      <c r="D35" s="836"/>
      <c r="E35" s="836"/>
      <c r="F35" s="836"/>
      <c r="G35" s="836"/>
      <c r="H35" s="836"/>
      <c r="I35" s="836"/>
      <c r="J35" s="569" t="str">
        <f>IF('9. IG'!$C$6="OUI","NON","OUI")</f>
        <v>OUI</v>
      </c>
    </row>
    <row r="36" spans="1:10" ht="27.95" customHeight="1">
      <c r="A36" s="836" t="s">
        <v>1031</v>
      </c>
      <c r="B36" s="836"/>
      <c r="C36" s="836"/>
      <c r="D36" s="836"/>
      <c r="E36" s="836"/>
      <c r="F36" s="836"/>
      <c r="G36" s="836"/>
      <c r="H36" s="836"/>
      <c r="I36" s="836"/>
      <c r="J36" s="569" t="str">
        <f>IF(
'9. IG'!C6="OUI",
"NON",
IF(
OR(
COUNTIF('5. Economicité'!C10,"OUI")&gt;0,
COUNTIF('5. Economicité'!C10,"dès 2027")&gt;0
),
"OUI",
"NON"
)
)</f>
        <v>NON</v>
      </c>
    </row>
    <row r="37" spans="1:10" ht="12.6" customHeight="1">
      <c r="A37" s="836" t="s">
        <v>887</v>
      </c>
      <c r="B37" s="836"/>
      <c r="C37" s="836"/>
      <c r="D37" s="836"/>
      <c r="E37" s="836"/>
      <c r="F37" s="836"/>
      <c r="G37" s="836"/>
      <c r="H37" s="836"/>
      <c r="I37" s="836"/>
      <c r="J37" s="569" t="str">
        <f>IF('9. IG'!$C$6="OUI","NON","OUI")</f>
        <v>OUI</v>
      </c>
    </row>
    <row r="38" spans="1:10" ht="12.6" customHeight="1">
      <c r="A38" s="836" t="s">
        <v>891</v>
      </c>
      <c r="B38" s="836"/>
      <c r="C38" s="836"/>
      <c r="D38" s="836"/>
      <c r="E38" s="836"/>
      <c r="F38" s="836"/>
      <c r="G38" s="836"/>
      <c r="H38" s="836"/>
      <c r="I38" s="836"/>
      <c r="J38" s="569" t="str">
        <f>IF('9. IG'!$C$6="OUI","NON","OUI")</f>
        <v>OUI</v>
      </c>
    </row>
    <row r="39" spans="1:10" ht="12.6" customHeight="1">
      <c r="A39" s="836" t="s">
        <v>892</v>
      </c>
      <c r="B39" s="836"/>
      <c r="C39" s="836"/>
      <c r="D39" s="836"/>
      <c r="E39" s="836"/>
      <c r="F39" s="836"/>
      <c r="G39" s="836"/>
      <c r="H39" s="836"/>
      <c r="I39" s="836"/>
      <c r="J39" s="569" t="str">
        <f>IF('9. IG'!$C$6="OUI","NON","OUI")</f>
        <v>OUI</v>
      </c>
    </row>
    <row r="40" spans="1:10" ht="12.6" customHeight="1">
      <c r="A40" s="836" t="s">
        <v>893</v>
      </c>
      <c r="B40" s="836"/>
      <c r="C40" s="836"/>
      <c r="D40" s="836"/>
      <c r="E40" s="836"/>
      <c r="F40" s="836"/>
      <c r="G40" s="836"/>
      <c r="H40" s="836"/>
      <c r="I40" s="836"/>
      <c r="J40" s="569" t="str">
        <f>IF('9. IG'!$C$6="OUI","NON","OUI")</f>
        <v>OUI</v>
      </c>
    </row>
    <row r="41" spans="1:10" ht="12.6" customHeight="1">
      <c r="A41" s="836" t="s">
        <v>1033</v>
      </c>
      <c r="B41" s="836"/>
      <c r="C41" s="836"/>
      <c r="D41" s="836"/>
      <c r="E41" s="836"/>
      <c r="F41" s="836"/>
      <c r="G41" s="836"/>
      <c r="H41" s="836"/>
      <c r="I41" s="836"/>
      <c r="J41" s="569" t="str">
        <f>IF('9. IG'!$C$6="OUI","NON","OUI")</f>
        <v>OUI</v>
      </c>
    </row>
    <row r="42" spans="1:10" ht="12.6" customHeight="1">
      <c r="A42" s="836" t="s">
        <v>954</v>
      </c>
      <c r="B42" s="836"/>
      <c r="C42" s="836"/>
      <c r="D42" s="836"/>
      <c r="E42" s="836"/>
      <c r="F42" s="836"/>
      <c r="G42" s="836"/>
      <c r="H42" s="836"/>
      <c r="I42" s="836"/>
      <c r="J42" s="569" t="str">
        <f>IF('9. IG'!$C$6="OUI","NON","OUI")</f>
        <v>OUI</v>
      </c>
    </row>
    <row r="43" spans="1:10" ht="12.6" customHeight="1">
      <c r="A43" s="836" t="s">
        <v>891</v>
      </c>
      <c r="B43" s="836"/>
      <c r="C43" s="836"/>
      <c r="D43" s="836"/>
      <c r="E43" s="836"/>
      <c r="F43" s="836"/>
      <c r="G43" s="836"/>
      <c r="H43" s="836"/>
      <c r="I43" s="836"/>
      <c r="J43" s="569" t="str">
        <f>IF('9. IG'!$C$6="OUI","NON","OUI")</f>
        <v>OUI</v>
      </c>
    </row>
    <row r="44" spans="1:10" ht="12.6" customHeight="1">
      <c r="A44" s="836" t="s">
        <v>892</v>
      </c>
      <c r="B44" s="836"/>
      <c r="C44" s="836"/>
      <c r="D44" s="836"/>
      <c r="E44" s="836"/>
      <c r="F44" s="836"/>
      <c r="G44" s="836"/>
      <c r="H44" s="836"/>
      <c r="I44" s="836"/>
      <c r="J44" s="569" t="str">
        <f>IF('9. IG'!$C$6="OUI","NON","OUI")</f>
        <v>OUI</v>
      </c>
    </row>
    <row r="45" spans="1:10" ht="12.6" customHeight="1">
      <c r="A45" s="836" t="s">
        <v>893</v>
      </c>
      <c r="B45" s="836"/>
      <c r="C45" s="836"/>
      <c r="D45" s="836"/>
      <c r="E45" s="836"/>
      <c r="F45" s="836"/>
      <c r="G45" s="836"/>
      <c r="H45" s="836"/>
      <c r="I45" s="836"/>
      <c r="J45" s="569" t="str">
        <f>IF('9. IG'!$C$6="OUI","NON","OUI")</f>
        <v>OUI</v>
      </c>
    </row>
    <row r="46" spans="1:10" ht="12.6" customHeight="1">
      <c r="A46" s="836" t="s">
        <v>1033</v>
      </c>
      <c r="B46" s="836"/>
      <c r="C46" s="836"/>
      <c r="D46" s="836"/>
      <c r="E46" s="836"/>
      <c r="F46" s="836"/>
      <c r="G46" s="836"/>
      <c r="H46" s="836"/>
      <c r="I46" s="836"/>
      <c r="J46" s="569" t="str">
        <f>IF('9. IG'!$C$6="OUI","NON","OUI")</f>
        <v>OUI</v>
      </c>
    </row>
    <row r="47" spans="1:10" ht="12.6" customHeight="1">
      <c r="A47" s="836" t="s">
        <v>1021</v>
      </c>
      <c r="B47" s="836"/>
      <c r="C47" s="836"/>
      <c r="D47" s="836"/>
      <c r="E47" s="836"/>
      <c r="F47" s="836"/>
      <c r="G47" s="836"/>
      <c r="H47" s="836"/>
      <c r="I47" s="836"/>
      <c r="J47" s="569" t="str">
        <f>IF('9. IG'!$C$6="OUI","NON","OUI")</f>
        <v>OUI</v>
      </c>
    </row>
    <row r="48" spans="1:10" ht="12.6" customHeight="1">
      <c r="A48" s="836" t="s">
        <v>1022</v>
      </c>
      <c r="B48" s="836"/>
      <c r="C48" s="836"/>
      <c r="D48" s="836"/>
      <c r="E48" s="836"/>
      <c r="F48" s="836"/>
      <c r="G48" s="836"/>
      <c r="H48" s="836"/>
      <c r="I48" s="836"/>
      <c r="J48" s="569" t="str">
        <f>IF('9. IG'!$C$6="OUI","NON","OUI")</f>
        <v>OUI</v>
      </c>
    </row>
    <row r="49" spans="1:10" ht="12.6" customHeight="1">
      <c r="A49" s="837" t="s">
        <v>1101</v>
      </c>
      <c r="B49" s="837"/>
      <c r="C49" s="837"/>
      <c r="D49" s="837"/>
      <c r="E49" s="837"/>
      <c r="F49" s="837"/>
      <c r="G49" s="837"/>
      <c r="H49" s="837"/>
      <c r="I49" s="837"/>
      <c r="J49" s="565" t="str">
        <f>IF(OR('9. IG'!C6="OUI",'9. IG'!C7="OUI"),"OUI","NON")</f>
        <v>NON</v>
      </c>
    </row>
    <row r="50" spans="1:10">
      <c r="A50" s="838"/>
      <c r="B50" s="838"/>
      <c r="C50" s="838"/>
      <c r="D50" s="838"/>
      <c r="E50" s="838"/>
      <c r="F50" s="838"/>
      <c r="G50" s="838"/>
      <c r="H50" s="838"/>
      <c r="I50" s="838"/>
      <c r="J50" s="566"/>
    </row>
    <row r="51" spans="1:10" s="564" customFormat="1">
      <c r="A51" s="839" t="s">
        <v>1121</v>
      </c>
      <c r="B51" s="839"/>
      <c r="C51" s="839"/>
      <c r="D51" s="839"/>
      <c r="E51" s="839"/>
      <c r="F51" s="839"/>
      <c r="G51" s="839"/>
      <c r="H51" s="839"/>
      <c r="I51" s="839"/>
      <c r="J51" s="839"/>
    </row>
    <row r="52" spans="1:10" ht="12.6" customHeight="1">
      <c r="A52" s="836" t="s">
        <v>901</v>
      </c>
      <c r="B52" s="836"/>
      <c r="C52" s="836"/>
      <c r="D52" s="836"/>
      <c r="E52" s="836"/>
      <c r="F52" s="836"/>
      <c r="G52" s="836"/>
      <c r="H52" s="836"/>
      <c r="I52" s="836"/>
      <c r="J52" s="565" t="str">
        <f>_xlfn.LET(
_xlpm.lieu,UPPER(TRIM(SUBSTITUTE('Page de garde'!A14,"â","a"))),
_xlpm.cond,UPPER(TRIM('6. CdT'!C8)),
IF(
AND(
OR(_xlpm.lieu="NEUCHATEL",_xlpm.lieu="NE"),
OR(_xlpm.cond="OUI",_xlpm.cond="DÈS 2027")
),
"OUI",
"NON"
)
)</f>
        <v>NON</v>
      </c>
    </row>
    <row r="53" spans="1:10" ht="12.6" customHeight="1">
      <c r="A53" s="836" t="s">
        <v>923</v>
      </c>
      <c r="B53" s="836"/>
      <c r="C53" s="836"/>
      <c r="D53" s="836"/>
      <c r="E53" s="836"/>
      <c r="F53" s="836"/>
      <c r="G53" s="836"/>
      <c r="H53" s="836"/>
      <c r="I53" s="836"/>
      <c r="J53" s="565" t="str">
        <f>_xlfn.LET(
_xlpm.lieu,UPPER(TRIM(SUBSTITUTE('Page de garde'!A14,"â","a"))),
_xlpm.cond,UPPER(TRIM('6. CdT'!C10)),
IF(
AND(
OR(_xlpm.lieu="NEUCHATEL",_xlpm.lieu="NE"),
OR(_xlpm.cond="OUI",_xlpm.cond="DÈS 2027")
),
"OUI",
"NON"
)
)</f>
        <v>NON</v>
      </c>
    </row>
    <row r="54" spans="1:10">
      <c r="A54" s="566"/>
      <c r="B54" s="566"/>
      <c r="C54" s="566"/>
      <c r="D54" s="566"/>
      <c r="E54" s="566"/>
      <c r="F54" s="566"/>
      <c r="G54" s="566"/>
      <c r="H54" s="566"/>
      <c r="I54" s="566"/>
      <c r="J54" s="566"/>
    </row>
    <row r="55" spans="1:10" s="564" customFormat="1">
      <c r="A55" s="839" t="s">
        <v>1122</v>
      </c>
      <c r="B55" s="839"/>
      <c r="C55" s="839"/>
      <c r="D55" s="839"/>
      <c r="E55" s="839"/>
      <c r="F55" s="839"/>
      <c r="G55" s="839"/>
      <c r="H55" s="839"/>
      <c r="I55" s="839"/>
      <c r="J55" s="839"/>
    </row>
    <row r="56" spans="1:10" ht="29.1" customHeight="1">
      <c r="A56" s="837" t="s">
        <v>904</v>
      </c>
      <c r="B56" s="837"/>
      <c r="C56" s="837"/>
      <c r="D56" s="837"/>
      <c r="E56" s="837"/>
      <c r="F56" s="837"/>
      <c r="G56" s="837"/>
      <c r="H56" s="837"/>
      <c r="I56" s="837"/>
      <c r="J56" s="569" t="str">
        <f>IF(
OR(
COUNTIF('7. AE'!C8,"OUI")&gt;0,
COUNTIF('7. AE'!C8,"dès 2027")&gt;0
),
"OUI",
"NON"
)</f>
        <v>NON</v>
      </c>
    </row>
    <row r="57" spans="1:10" ht="12.6" customHeight="1">
      <c r="A57" s="837" t="s">
        <v>955</v>
      </c>
      <c r="B57" s="837"/>
      <c r="C57" s="837"/>
      <c r="D57" s="837"/>
      <c r="E57" s="837"/>
      <c r="F57" s="837"/>
      <c r="G57" s="837"/>
      <c r="H57" s="837"/>
      <c r="I57" s="837"/>
      <c r="J57" s="565" t="str">
        <f>_xlfn.LET(
_xlpm.lieu,UPPER(TRIM(SUBSTITUTE('Page de garde'!A14,"â","a"))),
_xlpm.cond,UPPER(TRIM('7. AE'!C10)),
IF(
AND(
OR(_xlpm.lieu="NEUCHATEL",_xlpm.lieu="NE"),
OR(_xlpm.cond="OUI",_xlpm.cond="DÈS 2027")
),
"OUI",
"NON"
)
)</f>
        <v>NON</v>
      </c>
    </row>
    <row r="58" spans="1:10" ht="27" customHeight="1">
      <c r="A58" s="837" t="s">
        <v>956</v>
      </c>
      <c r="B58" s="837"/>
      <c r="C58" s="837"/>
      <c r="D58" s="837"/>
      <c r="E58" s="837"/>
      <c r="F58" s="837"/>
      <c r="G58" s="837"/>
      <c r="H58" s="837"/>
      <c r="I58" s="837"/>
      <c r="J58" s="565" t="str">
        <f>_xlfn.LET(
_xlpm.lieu,UPPER(TRIM(SUBSTITUTE('Page de garde'!A14,"â","a"))),
_xlpm.cond,UPPER(TRIM('7. AE'!C10)),
IF(
AND(
OR(_xlpm.lieu="NEUCHATEL",_xlpm.lieu="NE"),
OR(_xlpm.cond="OUI",_xlpm.cond="DÈS 2027")
),
"OUI",
"NON"
)
)</f>
        <v>NON</v>
      </c>
    </row>
    <row r="59" spans="1:10" ht="12.6" customHeight="1">
      <c r="A59" s="837" t="s">
        <v>957</v>
      </c>
      <c r="B59" s="837"/>
      <c r="C59" s="837"/>
      <c r="D59" s="837"/>
      <c r="E59" s="837"/>
      <c r="F59" s="837"/>
      <c r="G59" s="837"/>
      <c r="H59" s="837"/>
      <c r="I59" s="837"/>
      <c r="J59" s="565" t="str">
        <f>_xlfn.LET(
_xlpm.lieu,UPPER(TRIM(SUBSTITUTE('Page de garde'!A14,"â","a"))),
_xlpm.cond,UPPER(TRIM('7. AE'!C10)),
IF(
AND(
NOT(OR(_xlpm.lieu="NEUCHATEL",_xlpm.lieu="NE")),
OR(_xlpm.cond="OUI",_xlpm.cond="DÈS 2027")
),
"OUI",
"NON"
)
)</f>
        <v>NON</v>
      </c>
    </row>
    <row r="60" spans="1:10" ht="12.6" customHeight="1">
      <c r="A60" s="836" t="s">
        <v>958</v>
      </c>
      <c r="B60" s="836"/>
      <c r="C60" s="836"/>
      <c r="D60" s="836"/>
      <c r="E60" s="836"/>
      <c r="F60" s="836"/>
      <c r="G60" s="836"/>
      <c r="H60" s="836"/>
      <c r="I60" s="836"/>
      <c r="J60" s="569" t="str">
        <f>IF(
OR(
COUNTIF('7. AE'!C14,"OUI")&gt;0,
COUNTIF('7. AE'!C14,"dès 2027")&gt;0
),
"OUI",
"NON"
)</f>
        <v>NON</v>
      </c>
    </row>
    <row r="61" spans="1:10" ht="12.6" customHeight="1">
      <c r="A61" s="836" t="s">
        <v>959</v>
      </c>
      <c r="B61" s="836"/>
      <c r="C61" s="836"/>
      <c r="D61" s="836"/>
      <c r="E61" s="836"/>
      <c r="F61" s="836"/>
      <c r="G61" s="836"/>
      <c r="H61" s="836"/>
      <c r="I61" s="836"/>
      <c r="J61" s="569" t="str">
        <f>IF(
OR(
COUNTIF('7. AE'!C14,"OUI")&gt;0,
COUNTIF('7. AE'!C14,"dès 2027")&gt;0
),
"OUI",
"NON"
)</f>
        <v>NON</v>
      </c>
    </row>
    <row r="62" spans="1:10" ht="27" customHeight="1">
      <c r="A62" s="836" t="s">
        <v>1019</v>
      </c>
      <c r="B62" s="836"/>
      <c r="C62" s="836"/>
      <c r="D62" s="836"/>
      <c r="E62" s="836"/>
      <c r="F62" s="836"/>
      <c r="G62" s="836"/>
      <c r="H62" s="836"/>
      <c r="I62" s="836"/>
      <c r="J62" s="569" t="str">
        <f>IF(
OR(
COUNTIF('7. AE'!C16,"OUI")&gt;0,
COUNTIF('7. AE'!C16,"dès 2027")&gt;0
),
"OUI",
"NON"
)</f>
        <v>NON</v>
      </c>
    </row>
    <row r="63" spans="1:10" ht="12.6" customHeight="1">
      <c r="A63" s="836" t="s">
        <v>960</v>
      </c>
      <c r="B63" s="836"/>
      <c r="C63" s="836"/>
      <c r="D63" s="836"/>
      <c r="E63" s="836"/>
      <c r="F63" s="836"/>
      <c r="G63" s="836"/>
      <c r="H63" s="836"/>
      <c r="I63" s="836"/>
      <c r="J63" s="569" t="str">
        <f>IF(
OR(
COUNTIF('7. AE'!C18,"OUI")&gt;0,
COUNTIF('7. AE'!C18,"dès 2027")&gt;0
),
"OUI",
"NON"
)</f>
        <v>NON</v>
      </c>
    </row>
    <row r="64" spans="1:10" ht="12.6" customHeight="1">
      <c r="A64" s="836" t="s">
        <v>961</v>
      </c>
      <c r="B64" s="836"/>
      <c r="C64" s="836"/>
      <c r="D64" s="836"/>
      <c r="E64" s="836"/>
      <c r="F64" s="836"/>
      <c r="G64" s="836"/>
      <c r="H64" s="836"/>
      <c r="I64" s="836"/>
      <c r="J64" s="569" t="str">
        <f>IF(
OR(
COUNTIF('7. AE'!C18,"OUI")&gt;0,
COUNTIF('7. AE'!C18,"dès 2027")&gt;0
),
"OUI",
"NON"
)</f>
        <v>NON</v>
      </c>
    </row>
    <row r="65" spans="1:10" ht="12.6" customHeight="1">
      <c r="A65" s="836" t="s">
        <v>962</v>
      </c>
      <c r="B65" s="836"/>
      <c r="C65" s="836"/>
      <c r="D65" s="836"/>
      <c r="E65" s="836"/>
      <c r="F65" s="836"/>
      <c r="G65" s="836"/>
      <c r="H65" s="836"/>
      <c r="I65" s="836"/>
      <c r="J65" s="569" t="str">
        <f>IF(
OR(
COUNTIF('7. AE'!C18,"OUI")&gt;0,
COUNTIF('7. AE'!C18,"dès 2027")&gt;0
),
"OUI",
"NON"
)</f>
        <v>NON</v>
      </c>
    </row>
    <row r="66" spans="1:10" s="133" customFormat="1" ht="12.6" customHeight="1">
      <c r="A66" s="836" t="s">
        <v>1140</v>
      </c>
      <c r="B66" s="836"/>
      <c r="C66" s="836"/>
      <c r="D66" s="836"/>
      <c r="E66" s="836"/>
      <c r="F66" s="836"/>
      <c r="G66" s="836"/>
      <c r="H66" s="836"/>
      <c r="I66" s="836"/>
      <c r="J66" s="571" t="str">
        <f>IF(
OR(
COUNTIF('7. AE'!C18,"OUI")&gt;0,
COUNTIF('7. AE'!C18,"dès 2027")&gt;0
),
"OUI",
"NON"
)</f>
        <v>NON</v>
      </c>
    </row>
    <row r="67" spans="1:10">
      <c r="A67" s="266"/>
      <c r="B67" s="266"/>
      <c r="C67" s="266"/>
      <c r="D67" s="266"/>
      <c r="E67" s="266"/>
      <c r="F67" s="266"/>
      <c r="G67" s="266"/>
      <c r="H67" s="266"/>
      <c r="I67" s="266"/>
    </row>
    <row r="68" spans="1:10" s="133" customFormat="1" ht="168.6" customHeight="1">
      <c r="A68" s="734" t="s">
        <v>625</v>
      </c>
      <c r="B68" s="735"/>
      <c r="C68" s="735"/>
      <c r="D68" s="735"/>
      <c r="E68" s="735"/>
      <c r="F68" s="735"/>
      <c r="G68" s="735"/>
      <c r="H68" s="735"/>
      <c r="I68" s="735"/>
      <c r="J68" s="736"/>
    </row>
    <row r="69" spans="1:10">
      <c r="A69" s="266"/>
      <c r="B69" s="266"/>
      <c r="C69" s="266"/>
      <c r="D69" s="266"/>
      <c r="E69" s="266"/>
      <c r="F69" s="266"/>
      <c r="G69" s="266"/>
      <c r="H69" s="266"/>
      <c r="I69" s="266"/>
    </row>
    <row r="70" spans="1:10">
      <c r="A70" s="266"/>
      <c r="B70" s="266"/>
      <c r="C70" s="266"/>
      <c r="D70" s="266"/>
      <c r="E70" s="266"/>
      <c r="F70" s="266"/>
      <c r="G70" s="266"/>
      <c r="H70" s="266"/>
      <c r="I70" s="266"/>
    </row>
    <row r="71" spans="1:10">
      <c r="A71" s="266"/>
      <c r="B71" s="266"/>
      <c r="C71" s="266"/>
      <c r="D71" s="266"/>
      <c r="E71" s="266"/>
      <c r="F71" s="266"/>
      <c r="G71" s="266"/>
      <c r="H71" s="266"/>
      <c r="I71" s="266"/>
    </row>
    <row r="72" spans="1:10">
      <c r="A72" s="266"/>
      <c r="B72" s="266"/>
      <c r="C72" s="266"/>
      <c r="D72" s="266"/>
      <c r="E72" s="266"/>
      <c r="F72" s="266"/>
      <c r="G72" s="266"/>
      <c r="H72" s="266"/>
      <c r="I72" s="266"/>
    </row>
    <row r="73" spans="1:10">
      <c r="A73" s="266"/>
      <c r="B73" s="266"/>
      <c r="C73" s="266"/>
      <c r="D73" s="266"/>
      <c r="E73" s="266"/>
      <c r="F73" s="266"/>
      <c r="G73" s="266"/>
      <c r="H73" s="266"/>
      <c r="I73" s="266"/>
    </row>
    <row r="74" spans="1:10">
      <c r="A74" s="266"/>
      <c r="B74" s="266"/>
      <c r="C74" s="266"/>
      <c r="D74" s="266"/>
      <c r="E74" s="266"/>
      <c r="F74" s="266"/>
      <c r="G74" s="266"/>
      <c r="H74" s="266"/>
      <c r="I74" s="266"/>
    </row>
    <row r="75" spans="1:10">
      <c r="A75" s="266"/>
      <c r="B75" s="266"/>
      <c r="C75" s="266"/>
      <c r="D75" s="266"/>
      <c r="E75" s="266"/>
      <c r="F75" s="266"/>
      <c r="G75" s="266"/>
      <c r="H75" s="266"/>
      <c r="I75" s="266"/>
    </row>
    <row r="76" spans="1:10">
      <c r="A76" s="266"/>
      <c r="B76" s="266"/>
      <c r="C76" s="266"/>
      <c r="D76" s="266"/>
      <c r="E76" s="266"/>
      <c r="F76" s="266"/>
      <c r="G76" s="266"/>
      <c r="H76" s="266"/>
      <c r="I76" s="266"/>
    </row>
    <row r="77" spans="1:10">
      <c r="A77" s="266"/>
      <c r="B77" s="266"/>
      <c r="C77" s="266"/>
      <c r="D77" s="266"/>
      <c r="E77" s="266"/>
      <c r="F77" s="266"/>
      <c r="G77" s="266"/>
      <c r="H77" s="266"/>
      <c r="I77" s="266"/>
    </row>
    <row r="78" spans="1:10">
      <c r="A78" s="266"/>
      <c r="B78" s="266"/>
      <c r="C78" s="266"/>
      <c r="D78" s="266"/>
      <c r="E78" s="266"/>
      <c r="F78" s="266"/>
      <c r="G78" s="266"/>
      <c r="H78" s="266"/>
      <c r="I78" s="266"/>
    </row>
    <row r="79" spans="1:10">
      <c r="A79" s="266"/>
      <c r="B79" s="266"/>
      <c r="C79" s="266"/>
      <c r="D79" s="266"/>
      <c r="E79" s="266"/>
      <c r="F79" s="266"/>
      <c r="G79" s="266"/>
      <c r="H79" s="266"/>
      <c r="I79" s="266"/>
    </row>
    <row r="80" spans="1:10">
      <c r="A80" s="266"/>
      <c r="B80" s="266"/>
      <c r="C80" s="266"/>
      <c r="D80" s="266"/>
      <c r="E80" s="266"/>
      <c r="F80" s="266"/>
      <c r="G80" s="266"/>
      <c r="H80" s="266"/>
      <c r="I80" s="266"/>
    </row>
    <row r="81" spans="1:9">
      <c r="A81" s="266"/>
      <c r="B81" s="266"/>
      <c r="C81" s="266"/>
      <c r="D81" s="266"/>
      <c r="E81" s="266"/>
      <c r="F81" s="266"/>
      <c r="G81" s="266"/>
      <c r="H81" s="266"/>
      <c r="I81" s="266"/>
    </row>
    <row r="82" spans="1:9">
      <c r="A82" s="266"/>
      <c r="B82" s="266"/>
      <c r="C82" s="266"/>
      <c r="D82" s="266"/>
      <c r="E82" s="266"/>
      <c r="F82" s="266"/>
      <c r="G82" s="266"/>
      <c r="H82" s="266"/>
      <c r="I82" s="266"/>
    </row>
    <row r="83" spans="1:9">
      <c r="A83" s="266"/>
      <c r="B83" s="266"/>
      <c r="C83" s="266"/>
      <c r="D83" s="266"/>
      <c r="E83" s="266"/>
      <c r="F83" s="266"/>
      <c r="G83" s="266"/>
      <c r="H83" s="266"/>
      <c r="I83" s="266"/>
    </row>
    <row r="84" spans="1:9">
      <c r="A84" s="266"/>
      <c r="B84" s="266"/>
      <c r="C84" s="266"/>
      <c r="D84" s="266"/>
      <c r="E84" s="266"/>
      <c r="F84" s="266"/>
      <c r="G84" s="266"/>
      <c r="H84" s="266"/>
      <c r="I84" s="266"/>
    </row>
    <row r="85" spans="1:9">
      <c r="A85" s="266"/>
      <c r="B85" s="266"/>
      <c r="C85" s="266"/>
      <c r="D85" s="266"/>
      <c r="E85" s="266"/>
      <c r="F85" s="266"/>
      <c r="G85" s="266"/>
      <c r="H85" s="266"/>
      <c r="I85" s="266"/>
    </row>
    <row r="86" spans="1:9">
      <c r="A86" s="266"/>
      <c r="B86" s="266"/>
      <c r="C86" s="266"/>
      <c r="D86" s="266"/>
      <c r="E86" s="266"/>
      <c r="F86" s="266"/>
      <c r="G86" s="266"/>
      <c r="H86" s="266"/>
      <c r="I86" s="266"/>
    </row>
    <row r="87" spans="1:9">
      <c r="A87" s="266"/>
      <c r="B87" s="266"/>
      <c r="C87" s="266"/>
      <c r="D87" s="266"/>
      <c r="E87" s="266"/>
      <c r="F87" s="266"/>
      <c r="G87" s="266"/>
      <c r="H87" s="266"/>
      <c r="I87" s="266"/>
    </row>
    <row r="88" spans="1:9">
      <c r="A88" s="266"/>
      <c r="B88" s="266"/>
      <c r="C88" s="266"/>
      <c r="D88" s="266"/>
      <c r="E88" s="266"/>
      <c r="F88" s="266"/>
      <c r="G88" s="266"/>
      <c r="H88" s="266"/>
      <c r="I88" s="266"/>
    </row>
    <row r="89" spans="1:9">
      <c r="A89" s="266"/>
      <c r="B89" s="266"/>
      <c r="C89" s="266"/>
      <c r="D89" s="266"/>
      <c r="E89" s="266"/>
      <c r="F89" s="266"/>
      <c r="G89" s="266"/>
      <c r="H89" s="266"/>
      <c r="I89" s="266"/>
    </row>
    <row r="90" spans="1:9">
      <c r="A90" s="266"/>
      <c r="B90" s="266"/>
      <c r="C90" s="266"/>
      <c r="D90" s="266"/>
      <c r="E90" s="266"/>
      <c r="F90" s="266"/>
      <c r="G90" s="266"/>
      <c r="H90" s="266"/>
      <c r="I90" s="266"/>
    </row>
    <row r="91" spans="1:9">
      <c r="A91" s="266"/>
      <c r="B91" s="266"/>
      <c r="C91" s="266"/>
      <c r="D91" s="266"/>
      <c r="E91" s="266"/>
      <c r="F91" s="266"/>
      <c r="G91" s="266"/>
      <c r="H91" s="266"/>
      <c r="I91" s="266"/>
    </row>
    <row r="92" spans="1:9">
      <c r="A92" s="266"/>
      <c r="B92" s="266"/>
      <c r="C92" s="266"/>
      <c r="D92" s="266"/>
      <c r="E92" s="266"/>
      <c r="F92" s="266"/>
      <c r="G92" s="266"/>
      <c r="H92" s="266"/>
      <c r="I92" s="266"/>
    </row>
    <row r="93" spans="1:9">
      <c r="A93" s="266"/>
      <c r="B93" s="266"/>
      <c r="C93" s="266"/>
      <c r="D93" s="266"/>
      <c r="E93" s="266"/>
      <c r="F93" s="266"/>
      <c r="G93" s="266"/>
      <c r="H93" s="266"/>
      <c r="I93" s="266"/>
    </row>
    <row r="94" spans="1:9">
      <c r="A94" s="266"/>
      <c r="B94" s="266"/>
      <c r="C94" s="266"/>
      <c r="D94" s="266"/>
      <c r="E94" s="266"/>
      <c r="F94" s="266"/>
      <c r="G94" s="266"/>
      <c r="H94" s="266"/>
      <c r="I94" s="266"/>
    </row>
    <row r="95" spans="1:9">
      <c r="A95" s="266"/>
      <c r="B95" s="266"/>
      <c r="C95" s="266"/>
      <c r="D95" s="266"/>
      <c r="E95" s="266"/>
      <c r="F95" s="266"/>
      <c r="G95" s="266"/>
      <c r="H95" s="266"/>
      <c r="I95" s="266"/>
    </row>
    <row r="96" spans="1:9">
      <c r="A96" s="266"/>
      <c r="B96" s="266"/>
      <c r="C96" s="266"/>
      <c r="D96" s="266"/>
      <c r="E96" s="266"/>
      <c r="F96" s="266"/>
      <c r="G96" s="266"/>
      <c r="H96" s="266"/>
      <c r="I96" s="266"/>
    </row>
    <row r="97" spans="1:9">
      <c r="A97" s="266"/>
      <c r="B97" s="266"/>
      <c r="C97" s="266"/>
      <c r="D97" s="266"/>
      <c r="E97" s="266"/>
      <c r="F97" s="266"/>
      <c r="G97" s="266"/>
      <c r="H97" s="266"/>
      <c r="I97" s="266"/>
    </row>
    <row r="98" spans="1:9">
      <c r="A98" s="266"/>
      <c r="B98" s="266"/>
      <c r="C98" s="266"/>
      <c r="D98" s="266"/>
      <c r="E98" s="266"/>
      <c r="F98" s="266"/>
      <c r="G98" s="266"/>
      <c r="H98" s="266"/>
      <c r="I98" s="266"/>
    </row>
    <row r="99" spans="1:9">
      <c r="A99" s="266"/>
      <c r="B99" s="266"/>
      <c r="C99" s="266"/>
      <c r="D99" s="266"/>
      <c r="E99" s="266"/>
      <c r="F99" s="266"/>
      <c r="G99" s="266"/>
      <c r="H99" s="266"/>
      <c r="I99" s="266"/>
    </row>
    <row r="100" spans="1:9">
      <c r="A100" s="266"/>
      <c r="B100" s="266"/>
      <c r="C100" s="266"/>
      <c r="D100" s="266"/>
      <c r="E100" s="266"/>
      <c r="F100" s="266"/>
      <c r="G100" s="266"/>
      <c r="H100" s="266"/>
      <c r="I100" s="266"/>
    </row>
    <row r="101" spans="1:9">
      <c r="A101" s="266"/>
      <c r="B101" s="266"/>
      <c r="C101" s="266"/>
      <c r="D101" s="266"/>
      <c r="E101" s="266"/>
      <c r="F101" s="266"/>
      <c r="G101" s="266"/>
      <c r="H101" s="266"/>
      <c r="I101" s="266"/>
    </row>
    <row r="102" spans="1:9">
      <c r="A102" s="266"/>
      <c r="B102" s="266"/>
      <c r="C102" s="266"/>
      <c r="D102" s="266"/>
      <c r="E102" s="266"/>
      <c r="F102" s="266"/>
      <c r="G102" s="266"/>
      <c r="H102" s="266"/>
      <c r="I102" s="266"/>
    </row>
    <row r="103" spans="1:9">
      <c r="A103" s="266"/>
      <c r="B103" s="266"/>
      <c r="C103" s="266"/>
      <c r="D103" s="266"/>
      <c r="E103" s="266"/>
      <c r="F103" s="266"/>
      <c r="G103" s="266"/>
      <c r="H103" s="266"/>
      <c r="I103" s="266"/>
    </row>
    <row r="104" spans="1:9">
      <c r="A104" s="266"/>
      <c r="B104" s="266"/>
      <c r="C104" s="266"/>
      <c r="D104" s="266"/>
      <c r="E104" s="266"/>
      <c r="F104" s="266"/>
      <c r="G104" s="266"/>
      <c r="H104" s="266"/>
      <c r="I104" s="266"/>
    </row>
    <row r="105" spans="1:9">
      <c r="A105" s="266"/>
      <c r="B105" s="266"/>
      <c r="C105" s="266"/>
      <c r="D105" s="266"/>
      <c r="E105" s="266"/>
      <c r="F105" s="266"/>
      <c r="G105" s="266"/>
      <c r="H105" s="266"/>
      <c r="I105" s="266"/>
    </row>
    <row r="106" spans="1:9">
      <c r="A106" s="266"/>
      <c r="B106" s="266"/>
      <c r="C106" s="266"/>
      <c r="D106" s="266"/>
      <c r="E106" s="266"/>
      <c r="F106" s="266"/>
      <c r="G106" s="266"/>
      <c r="H106" s="266"/>
      <c r="I106" s="266"/>
    </row>
    <row r="107" spans="1:9">
      <c r="A107" s="266"/>
      <c r="B107" s="266"/>
      <c r="C107" s="266"/>
      <c r="D107" s="266"/>
      <c r="E107" s="266"/>
      <c r="F107" s="266"/>
      <c r="G107" s="266"/>
      <c r="H107" s="266"/>
      <c r="I107" s="266"/>
    </row>
    <row r="108" spans="1:9">
      <c r="A108" s="266"/>
      <c r="B108" s="266"/>
      <c r="C108" s="266"/>
      <c r="D108" s="266"/>
      <c r="E108" s="266"/>
      <c r="F108" s="266"/>
      <c r="G108" s="266"/>
      <c r="H108" s="266"/>
      <c r="I108" s="266"/>
    </row>
    <row r="109" spans="1:9">
      <c r="A109" s="266"/>
      <c r="B109" s="266"/>
      <c r="C109" s="266"/>
      <c r="D109" s="266"/>
      <c r="E109" s="266"/>
      <c r="F109" s="266"/>
      <c r="G109" s="266"/>
      <c r="H109" s="266"/>
      <c r="I109" s="266"/>
    </row>
    <row r="110" spans="1:9">
      <c r="A110" s="266"/>
      <c r="B110" s="266"/>
      <c r="C110" s="266"/>
      <c r="D110" s="266"/>
      <c r="E110" s="266"/>
      <c r="F110" s="266"/>
      <c r="G110" s="266"/>
      <c r="H110" s="266"/>
      <c r="I110" s="266"/>
    </row>
    <row r="111" spans="1:9">
      <c r="A111" s="266"/>
      <c r="B111" s="266"/>
      <c r="C111" s="266"/>
      <c r="D111" s="266"/>
      <c r="E111" s="266"/>
      <c r="F111" s="266"/>
      <c r="G111" s="266"/>
      <c r="H111" s="266"/>
      <c r="I111" s="266"/>
    </row>
    <row r="112" spans="1:9">
      <c r="A112" s="266"/>
      <c r="B112" s="266"/>
      <c r="C112" s="266"/>
      <c r="D112" s="266"/>
      <c r="E112" s="266"/>
      <c r="F112" s="266"/>
      <c r="G112" s="266"/>
      <c r="H112" s="266"/>
      <c r="I112" s="266"/>
    </row>
    <row r="113" spans="1:9">
      <c r="A113" s="266"/>
      <c r="B113" s="266"/>
      <c r="C113" s="266"/>
      <c r="D113" s="266"/>
      <c r="E113" s="266"/>
      <c r="F113" s="266"/>
      <c r="G113" s="266"/>
      <c r="H113" s="266"/>
      <c r="I113" s="266"/>
    </row>
    <row r="114" spans="1:9">
      <c r="A114" s="266"/>
      <c r="B114" s="266"/>
      <c r="C114" s="266"/>
      <c r="D114" s="266"/>
      <c r="E114" s="266"/>
      <c r="F114" s="266"/>
      <c r="G114" s="266"/>
      <c r="H114" s="266"/>
      <c r="I114" s="266"/>
    </row>
    <row r="115" spans="1:9">
      <c r="A115" s="266"/>
      <c r="B115" s="266"/>
      <c r="C115" s="266"/>
      <c r="D115" s="266"/>
      <c r="E115" s="266"/>
      <c r="F115" s="266"/>
      <c r="G115" s="266"/>
      <c r="H115" s="266"/>
      <c r="I115" s="266"/>
    </row>
    <row r="116" spans="1:9">
      <c r="A116" s="266"/>
      <c r="B116" s="266"/>
      <c r="C116" s="266"/>
      <c r="D116" s="266"/>
      <c r="E116" s="266"/>
      <c r="F116" s="266"/>
      <c r="G116" s="266"/>
      <c r="H116" s="266"/>
      <c r="I116" s="266"/>
    </row>
    <row r="117" spans="1:9">
      <c r="A117" s="266"/>
      <c r="B117" s="266"/>
      <c r="C117" s="266"/>
      <c r="D117" s="266"/>
      <c r="E117" s="266"/>
      <c r="F117" s="266"/>
      <c r="G117" s="266"/>
      <c r="H117" s="266"/>
      <c r="I117" s="266"/>
    </row>
    <row r="118" spans="1:9">
      <c r="A118" s="266"/>
      <c r="B118" s="266"/>
      <c r="C118" s="266"/>
      <c r="D118" s="266"/>
      <c r="E118" s="266"/>
      <c r="F118" s="266"/>
      <c r="G118" s="266"/>
      <c r="H118" s="266"/>
      <c r="I118" s="266"/>
    </row>
    <row r="119" spans="1:9">
      <c r="A119" s="266"/>
      <c r="B119" s="266"/>
      <c r="C119" s="266"/>
      <c r="D119" s="266"/>
      <c r="E119" s="266"/>
      <c r="F119" s="266"/>
      <c r="G119" s="266"/>
      <c r="H119" s="266"/>
      <c r="I119" s="266"/>
    </row>
    <row r="120" spans="1:9">
      <c r="A120" s="266"/>
      <c r="B120" s="266"/>
      <c r="C120" s="266"/>
      <c r="D120" s="266"/>
      <c r="E120" s="266"/>
      <c r="F120" s="266"/>
      <c r="G120" s="266"/>
      <c r="H120" s="266"/>
      <c r="I120" s="266"/>
    </row>
    <row r="121" spans="1:9">
      <c r="A121" s="266"/>
      <c r="B121" s="266"/>
      <c r="C121" s="266"/>
      <c r="D121" s="266"/>
      <c r="E121" s="266"/>
      <c r="F121" s="266"/>
      <c r="G121" s="266"/>
      <c r="H121" s="266"/>
      <c r="I121" s="266"/>
    </row>
    <row r="122" spans="1:9">
      <c r="A122" s="266"/>
      <c r="B122" s="266"/>
      <c r="C122" s="266"/>
      <c r="D122" s="266"/>
      <c r="E122" s="266"/>
      <c r="F122" s="266"/>
      <c r="G122" s="266"/>
      <c r="H122" s="266"/>
      <c r="I122" s="266"/>
    </row>
    <row r="123" spans="1:9">
      <c r="A123" s="266"/>
      <c r="B123" s="266"/>
      <c r="C123" s="266"/>
      <c r="D123" s="266"/>
      <c r="E123" s="266"/>
      <c r="F123" s="266"/>
      <c r="G123" s="266"/>
      <c r="H123" s="266"/>
      <c r="I123" s="266"/>
    </row>
    <row r="124" spans="1:9">
      <c r="A124" s="266"/>
      <c r="B124" s="266"/>
      <c r="C124" s="266"/>
      <c r="D124" s="266"/>
      <c r="E124" s="266"/>
      <c r="F124" s="266"/>
      <c r="G124" s="266"/>
      <c r="H124" s="266"/>
      <c r="I124" s="266"/>
    </row>
    <row r="125" spans="1:9">
      <c r="A125" s="266"/>
      <c r="B125" s="266"/>
      <c r="C125" s="266"/>
      <c r="D125" s="266"/>
      <c r="E125" s="266"/>
      <c r="F125" s="266"/>
      <c r="G125" s="266"/>
      <c r="H125" s="266"/>
      <c r="I125" s="266"/>
    </row>
    <row r="126" spans="1:9">
      <c r="A126" s="266"/>
      <c r="B126" s="266"/>
      <c r="C126" s="266"/>
      <c r="D126" s="266"/>
      <c r="E126" s="266"/>
      <c r="F126" s="266"/>
      <c r="G126" s="266"/>
      <c r="H126" s="266"/>
      <c r="I126" s="266"/>
    </row>
    <row r="127" spans="1:9">
      <c r="A127" s="266"/>
      <c r="B127" s="266"/>
      <c r="C127" s="266"/>
      <c r="D127" s="266"/>
      <c r="E127" s="266"/>
      <c r="F127" s="266"/>
      <c r="G127" s="266"/>
      <c r="H127" s="266"/>
      <c r="I127" s="266"/>
    </row>
    <row r="128" spans="1:9">
      <c r="A128" s="266"/>
      <c r="B128" s="266"/>
      <c r="C128" s="266"/>
      <c r="D128" s="266"/>
      <c r="E128" s="266"/>
      <c r="F128" s="266"/>
      <c r="G128" s="266"/>
      <c r="H128" s="266"/>
      <c r="I128" s="266"/>
    </row>
    <row r="129" spans="1:9">
      <c r="A129" s="266"/>
      <c r="B129" s="266"/>
      <c r="C129" s="266"/>
      <c r="D129" s="266"/>
      <c r="E129" s="266"/>
      <c r="F129" s="266"/>
      <c r="G129" s="266"/>
      <c r="H129" s="266"/>
      <c r="I129" s="266"/>
    </row>
    <row r="130" spans="1:9">
      <c r="A130" s="266"/>
      <c r="B130" s="266"/>
      <c r="C130" s="266"/>
      <c r="D130" s="266"/>
      <c r="E130" s="266"/>
      <c r="F130" s="266"/>
      <c r="G130" s="266"/>
      <c r="H130" s="266"/>
      <c r="I130" s="266"/>
    </row>
    <row r="131" spans="1:9">
      <c r="A131" s="266"/>
      <c r="B131" s="266"/>
      <c r="C131" s="266"/>
      <c r="D131" s="266"/>
      <c r="E131" s="266"/>
      <c r="F131" s="266"/>
      <c r="G131" s="266"/>
      <c r="H131" s="266"/>
      <c r="I131" s="266"/>
    </row>
    <row r="132" spans="1:9">
      <c r="A132" s="266"/>
      <c r="B132" s="266"/>
      <c r="C132" s="266"/>
      <c r="D132" s="266"/>
      <c r="E132" s="266"/>
      <c r="F132" s="266"/>
      <c r="G132" s="266"/>
      <c r="H132" s="266"/>
      <c r="I132" s="266"/>
    </row>
    <row r="133" spans="1:9">
      <c r="A133" s="266"/>
      <c r="B133" s="266"/>
      <c r="C133" s="266"/>
      <c r="D133" s="266"/>
      <c r="E133" s="266"/>
      <c r="F133" s="266"/>
      <c r="G133" s="266"/>
      <c r="H133" s="266"/>
      <c r="I133" s="266"/>
    </row>
    <row r="134" spans="1:9">
      <c r="A134" s="266"/>
      <c r="B134" s="266"/>
      <c r="C134" s="266"/>
      <c r="D134" s="266"/>
      <c r="E134" s="266"/>
      <c r="F134" s="266"/>
      <c r="G134" s="266"/>
      <c r="H134" s="266"/>
      <c r="I134" s="266"/>
    </row>
    <row r="135" spans="1:9">
      <c r="A135" s="266"/>
      <c r="B135" s="266"/>
      <c r="C135" s="266"/>
      <c r="D135" s="266"/>
      <c r="E135" s="266"/>
      <c r="F135" s="266"/>
      <c r="G135" s="266"/>
      <c r="H135" s="266"/>
      <c r="I135" s="266"/>
    </row>
    <row r="136" spans="1:9">
      <c r="A136" s="266"/>
      <c r="B136" s="266"/>
      <c r="C136" s="266"/>
      <c r="D136" s="266"/>
      <c r="E136" s="266"/>
      <c r="F136" s="266"/>
      <c r="G136" s="266"/>
      <c r="H136" s="266"/>
      <c r="I136" s="266"/>
    </row>
    <row r="137" spans="1:9">
      <c r="A137" s="266"/>
      <c r="B137" s="266"/>
      <c r="C137" s="266"/>
      <c r="D137" s="266"/>
      <c r="E137" s="266"/>
      <c r="F137" s="266"/>
      <c r="G137" s="266"/>
      <c r="H137" s="266"/>
      <c r="I137" s="266"/>
    </row>
    <row r="138" spans="1:9">
      <c r="A138" s="266"/>
      <c r="B138" s="266"/>
      <c r="C138" s="266"/>
      <c r="D138" s="266"/>
      <c r="E138" s="266"/>
      <c r="F138" s="266"/>
      <c r="G138" s="266"/>
      <c r="H138" s="266"/>
      <c r="I138" s="266"/>
    </row>
    <row r="139" spans="1:9">
      <c r="A139" s="266"/>
      <c r="B139" s="266"/>
      <c r="C139" s="266"/>
      <c r="D139" s="266"/>
      <c r="E139" s="266"/>
      <c r="F139" s="266"/>
      <c r="G139" s="266"/>
      <c r="H139" s="266"/>
      <c r="I139" s="266"/>
    </row>
    <row r="140" spans="1:9">
      <c r="A140" s="266"/>
      <c r="B140" s="266"/>
      <c r="C140" s="266"/>
      <c r="D140" s="266"/>
      <c r="E140" s="266"/>
      <c r="F140" s="266"/>
      <c r="G140" s="266"/>
      <c r="H140" s="266"/>
      <c r="I140" s="266"/>
    </row>
    <row r="141" spans="1:9">
      <c r="A141" s="266"/>
      <c r="B141" s="266"/>
      <c r="C141" s="266"/>
      <c r="D141" s="266"/>
      <c r="E141" s="266"/>
      <c r="F141" s="266"/>
      <c r="G141" s="266"/>
      <c r="H141" s="266"/>
      <c r="I141" s="266"/>
    </row>
    <row r="142" spans="1:9">
      <c r="A142" s="266"/>
      <c r="B142" s="266"/>
      <c r="C142" s="266"/>
      <c r="D142" s="266"/>
      <c r="E142" s="266"/>
      <c r="F142" s="266"/>
      <c r="G142" s="266"/>
      <c r="H142" s="266"/>
      <c r="I142" s="266"/>
    </row>
    <row r="143" spans="1:9">
      <c r="A143" s="266"/>
      <c r="B143" s="266"/>
      <c r="C143" s="266"/>
      <c r="D143" s="266"/>
      <c r="E143" s="266"/>
      <c r="F143" s="266"/>
      <c r="G143" s="266"/>
      <c r="H143" s="266"/>
      <c r="I143" s="266"/>
    </row>
    <row r="144" spans="1:9">
      <c r="A144" s="266"/>
      <c r="B144" s="266"/>
      <c r="C144" s="266"/>
      <c r="D144" s="266"/>
      <c r="E144" s="266"/>
      <c r="F144" s="266"/>
      <c r="G144" s="266"/>
      <c r="H144" s="266"/>
      <c r="I144" s="266"/>
    </row>
    <row r="145" spans="1:9">
      <c r="A145" s="266"/>
      <c r="B145" s="266"/>
      <c r="C145" s="266"/>
      <c r="D145" s="266"/>
      <c r="E145" s="266"/>
      <c r="F145" s="266"/>
      <c r="G145" s="266"/>
      <c r="H145" s="266"/>
      <c r="I145" s="266"/>
    </row>
    <row r="146" spans="1:9">
      <c r="A146" s="266"/>
      <c r="B146" s="266"/>
      <c r="C146" s="266"/>
      <c r="D146" s="266"/>
      <c r="E146" s="266"/>
      <c r="F146" s="266"/>
      <c r="G146" s="266"/>
      <c r="H146" s="266"/>
      <c r="I146" s="266"/>
    </row>
    <row r="147" spans="1:9">
      <c r="A147" s="266"/>
      <c r="B147" s="266"/>
      <c r="C147" s="266"/>
      <c r="D147" s="266"/>
      <c r="E147" s="266"/>
      <c r="F147" s="266"/>
      <c r="G147" s="266"/>
      <c r="H147" s="266"/>
      <c r="I147" s="266"/>
    </row>
    <row r="148" spans="1:9">
      <c r="A148" s="266"/>
      <c r="B148" s="266"/>
      <c r="C148" s="266"/>
      <c r="D148" s="266"/>
      <c r="E148" s="266"/>
      <c r="F148" s="266"/>
      <c r="G148" s="266"/>
      <c r="H148" s="266"/>
      <c r="I148" s="266"/>
    </row>
    <row r="149" spans="1:9">
      <c r="A149" s="266"/>
      <c r="B149" s="266"/>
      <c r="C149" s="266"/>
      <c r="D149" s="266"/>
      <c r="E149" s="266"/>
      <c r="F149" s="266"/>
      <c r="G149" s="266"/>
      <c r="H149" s="266"/>
      <c r="I149" s="266"/>
    </row>
    <row r="150" spans="1:9">
      <c r="A150" s="266"/>
      <c r="B150" s="266"/>
      <c r="C150" s="266"/>
      <c r="D150" s="266"/>
      <c r="E150" s="266"/>
      <c r="F150" s="266"/>
      <c r="G150" s="266"/>
      <c r="H150" s="266"/>
      <c r="I150" s="266"/>
    </row>
    <row r="151" spans="1:9">
      <c r="A151" s="266"/>
      <c r="B151" s="266"/>
      <c r="C151" s="266"/>
      <c r="D151" s="266"/>
      <c r="E151" s="266"/>
      <c r="F151" s="266"/>
      <c r="G151" s="266"/>
      <c r="H151" s="266"/>
      <c r="I151" s="266"/>
    </row>
    <row r="152" spans="1:9">
      <c r="A152" s="266"/>
      <c r="B152" s="266"/>
      <c r="C152" s="266"/>
      <c r="D152" s="266"/>
      <c r="E152" s="266"/>
      <c r="F152" s="266"/>
      <c r="G152" s="266"/>
      <c r="H152" s="266"/>
      <c r="I152" s="266"/>
    </row>
    <row r="153" spans="1:9">
      <c r="A153" s="266"/>
      <c r="B153" s="266"/>
      <c r="C153" s="266"/>
      <c r="D153" s="266"/>
      <c r="E153" s="266"/>
      <c r="F153" s="266"/>
      <c r="G153" s="266"/>
      <c r="H153" s="266"/>
      <c r="I153" s="266"/>
    </row>
    <row r="154" spans="1:9">
      <c r="A154" s="266"/>
      <c r="B154" s="266"/>
      <c r="C154" s="266"/>
      <c r="D154" s="266"/>
      <c r="E154" s="266"/>
      <c r="F154" s="266"/>
      <c r="G154" s="266"/>
      <c r="H154" s="266"/>
      <c r="I154" s="266"/>
    </row>
    <row r="155" spans="1:9">
      <c r="A155" s="266"/>
      <c r="B155" s="266"/>
      <c r="C155" s="266"/>
      <c r="D155" s="266"/>
      <c r="E155" s="266"/>
      <c r="F155" s="266"/>
      <c r="G155" s="266"/>
      <c r="H155" s="266"/>
      <c r="I155" s="266"/>
    </row>
    <row r="156" spans="1:9">
      <c r="A156" s="266"/>
      <c r="B156" s="266"/>
      <c r="C156" s="266"/>
      <c r="D156" s="266"/>
      <c r="E156" s="266"/>
      <c r="F156" s="266"/>
      <c r="G156" s="266"/>
      <c r="H156" s="266"/>
      <c r="I156" s="266"/>
    </row>
    <row r="157" spans="1:9">
      <c r="A157" s="266"/>
      <c r="B157" s="266"/>
      <c r="C157" s="266"/>
      <c r="D157" s="266"/>
      <c r="E157" s="266"/>
      <c r="F157" s="266"/>
      <c r="G157" s="266"/>
      <c r="H157" s="266"/>
      <c r="I157" s="266"/>
    </row>
    <row r="158" spans="1:9">
      <c r="A158" s="266"/>
      <c r="B158" s="266"/>
      <c r="C158" s="266"/>
      <c r="D158" s="266"/>
      <c r="E158" s="266"/>
      <c r="F158" s="266"/>
      <c r="G158" s="266"/>
      <c r="H158" s="266"/>
      <c r="I158" s="266"/>
    </row>
    <row r="159" spans="1:9">
      <c r="A159" s="266"/>
      <c r="B159" s="266"/>
      <c r="C159" s="266"/>
      <c r="D159" s="266"/>
      <c r="E159" s="266"/>
      <c r="F159" s="266"/>
      <c r="G159" s="266"/>
      <c r="H159" s="266"/>
      <c r="I159" s="266"/>
    </row>
    <row r="160" spans="1:9">
      <c r="A160" s="266"/>
      <c r="B160" s="266"/>
      <c r="C160" s="266"/>
      <c r="D160" s="266"/>
      <c r="E160" s="266"/>
      <c r="F160" s="266"/>
      <c r="G160" s="266"/>
      <c r="H160" s="266"/>
      <c r="I160" s="266"/>
    </row>
    <row r="161" spans="1:9">
      <c r="A161" s="266"/>
      <c r="B161" s="266"/>
      <c r="C161" s="266"/>
      <c r="D161" s="266"/>
      <c r="E161" s="266"/>
      <c r="F161" s="266"/>
      <c r="G161" s="266"/>
      <c r="H161" s="266"/>
      <c r="I161" s="266"/>
    </row>
    <row r="162" spans="1:9">
      <c r="A162" s="266"/>
      <c r="B162" s="266"/>
      <c r="C162" s="266"/>
      <c r="D162" s="266"/>
      <c r="E162" s="266"/>
      <c r="F162" s="266"/>
      <c r="G162" s="266"/>
      <c r="H162" s="266"/>
      <c r="I162" s="266"/>
    </row>
    <row r="163" spans="1:9">
      <c r="A163" s="266"/>
      <c r="B163" s="266"/>
      <c r="C163" s="266"/>
      <c r="D163" s="266"/>
      <c r="E163" s="266"/>
      <c r="F163" s="266"/>
      <c r="G163" s="266"/>
      <c r="H163" s="266"/>
      <c r="I163" s="266"/>
    </row>
    <row r="164" spans="1:9">
      <c r="A164" s="266"/>
      <c r="B164" s="266"/>
      <c r="C164" s="266"/>
      <c r="D164" s="266"/>
      <c r="E164" s="266"/>
      <c r="F164" s="266"/>
      <c r="G164" s="266"/>
      <c r="H164" s="266"/>
      <c r="I164" s="266"/>
    </row>
    <row r="165" spans="1:9">
      <c r="A165" s="266"/>
      <c r="B165" s="266"/>
      <c r="C165" s="266"/>
      <c r="D165" s="266"/>
      <c r="E165" s="266"/>
      <c r="F165" s="266"/>
      <c r="G165" s="266"/>
      <c r="H165" s="266"/>
      <c r="I165" s="266"/>
    </row>
    <row r="166" spans="1:9">
      <c r="A166" s="266"/>
      <c r="B166" s="266"/>
      <c r="C166" s="266"/>
      <c r="D166" s="266"/>
      <c r="E166" s="266"/>
      <c r="F166" s="266"/>
      <c r="G166" s="266"/>
      <c r="H166" s="266"/>
      <c r="I166" s="266"/>
    </row>
    <row r="167" spans="1:9">
      <c r="A167" s="266"/>
      <c r="B167" s="266"/>
      <c r="C167" s="266"/>
      <c r="D167" s="266"/>
      <c r="E167" s="266"/>
      <c r="F167" s="266"/>
      <c r="G167" s="266"/>
      <c r="H167" s="266"/>
      <c r="I167" s="266"/>
    </row>
    <row r="168" spans="1:9">
      <c r="A168" s="266"/>
      <c r="B168" s="266"/>
      <c r="C168" s="266"/>
      <c r="D168" s="266"/>
      <c r="E168" s="266"/>
      <c r="F168" s="266"/>
      <c r="G168" s="266"/>
      <c r="H168" s="266"/>
      <c r="I168" s="266"/>
    </row>
    <row r="169" spans="1:9">
      <c r="A169" s="266"/>
      <c r="B169" s="266"/>
      <c r="C169" s="266"/>
      <c r="D169" s="266"/>
      <c r="E169" s="266"/>
      <c r="F169" s="266"/>
      <c r="G169" s="266"/>
      <c r="H169" s="266"/>
      <c r="I169" s="266"/>
    </row>
    <row r="170" spans="1:9">
      <c r="A170" s="266"/>
      <c r="B170" s="266"/>
      <c r="C170" s="266"/>
      <c r="D170" s="266"/>
      <c r="E170" s="266"/>
      <c r="F170" s="266"/>
      <c r="G170" s="266"/>
      <c r="H170" s="266"/>
      <c r="I170" s="266"/>
    </row>
    <row r="171" spans="1:9">
      <c r="A171" s="266"/>
      <c r="B171" s="266"/>
      <c r="C171" s="266"/>
      <c r="D171" s="266"/>
      <c r="E171" s="266"/>
      <c r="F171" s="266"/>
      <c r="G171" s="266"/>
      <c r="H171" s="266"/>
      <c r="I171" s="266"/>
    </row>
    <row r="172" spans="1:9">
      <c r="A172" s="266"/>
      <c r="B172" s="266"/>
      <c r="C172" s="266"/>
      <c r="D172" s="266"/>
      <c r="E172" s="266"/>
      <c r="F172" s="266"/>
      <c r="G172" s="266"/>
      <c r="H172" s="266"/>
      <c r="I172" s="266"/>
    </row>
    <row r="173" spans="1:9">
      <c r="A173" s="266"/>
      <c r="B173" s="266"/>
      <c r="C173" s="266"/>
      <c r="D173" s="266"/>
      <c r="E173" s="266"/>
      <c r="F173" s="266"/>
      <c r="G173" s="266"/>
      <c r="H173" s="266"/>
      <c r="I173" s="266"/>
    </row>
    <row r="174" spans="1:9">
      <c r="A174" s="266"/>
      <c r="B174" s="266"/>
      <c r="C174" s="266"/>
      <c r="D174" s="266"/>
      <c r="E174" s="266"/>
      <c r="F174" s="266"/>
      <c r="G174" s="266"/>
      <c r="H174" s="266"/>
      <c r="I174" s="266"/>
    </row>
    <row r="175" spans="1:9">
      <c r="A175" s="266"/>
      <c r="B175" s="266"/>
      <c r="C175" s="266"/>
      <c r="D175" s="266"/>
      <c r="E175" s="266"/>
      <c r="F175" s="266"/>
      <c r="G175" s="266"/>
      <c r="H175" s="266"/>
      <c r="I175" s="266"/>
    </row>
    <row r="176" spans="1:9">
      <c r="A176" s="266"/>
      <c r="B176" s="266"/>
      <c r="C176" s="266"/>
      <c r="D176" s="266"/>
      <c r="E176" s="266"/>
      <c r="F176" s="266"/>
      <c r="G176" s="266"/>
      <c r="H176" s="266"/>
      <c r="I176" s="266"/>
    </row>
    <row r="177" spans="1:9">
      <c r="A177" s="266"/>
      <c r="B177" s="266"/>
      <c r="C177" s="266"/>
      <c r="D177" s="266"/>
      <c r="E177" s="266"/>
      <c r="F177" s="266"/>
      <c r="G177" s="266"/>
      <c r="H177" s="266"/>
      <c r="I177" s="266"/>
    </row>
    <row r="178" spans="1:9">
      <c r="A178" s="266"/>
      <c r="B178" s="266"/>
      <c r="C178" s="266"/>
      <c r="D178" s="266"/>
      <c r="E178" s="266"/>
      <c r="F178" s="266"/>
      <c r="G178" s="266"/>
      <c r="H178" s="266"/>
      <c r="I178" s="266"/>
    </row>
    <row r="179" spans="1:9">
      <c r="A179" s="266"/>
      <c r="B179" s="266"/>
      <c r="C179" s="266"/>
      <c r="D179" s="266"/>
      <c r="E179" s="266"/>
      <c r="F179" s="266"/>
      <c r="G179" s="266"/>
      <c r="H179" s="266"/>
      <c r="I179" s="266"/>
    </row>
    <row r="180" spans="1:9">
      <c r="A180" s="266"/>
      <c r="B180" s="266"/>
      <c r="C180" s="266"/>
      <c r="D180" s="266"/>
      <c r="E180" s="266"/>
      <c r="F180" s="266"/>
      <c r="G180" s="266"/>
      <c r="H180" s="266"/>
      <c r="I180" s="266"/>
    </row>
    <row r="181" spans="1:9">
      <c r="A181" s="266"/>
      <c r="B181" s="266"/>
      <c r="C181" s="266"/>
      <c r="D181" s="266"/>
      <c r="E181" s="266"/>
      <c r="F181" s="266"/>
      <c r="G181" s="266"/>
      <c r="H181" s="266"/>
      <c r="I181" s="266"/>
    </row>
    <row r="182" spans="1:9">
      <c r="A182" s="266"/>
      <c r="B182" s="266"/>
      <c r="C182" s="266"/>
      <c r="D182" s="266"/>
      <c r="E182" s="266"/>
      <c r="F182" s="266"/>
      <c r="G182" s="266"/>
      <c r="H182" s="266"/>
      <c r="I182" s="266"/>
    </row>
    <row r="183" spans="1:9">
      <c r="A183" s="266"/>
      <c r="B183" s="266"/>
      <c r="C183" s="266"/>
      <c r="D183" s="266"/>
      <c r="E183" s="266"/>
      <c r="F183" s="266"/>
      <c r="G183" s="266"/>
      <c r="H183" s="266"/>
      <c r="I183" s="266"/>
    </row>
    <row r="184" spans="1:9">
      <c r="A184" s="266"/>
      <c r="B184" s="266"/>
      <c r="C184" s="266"/>
      <c r="D184" s="266"/>
      <c r="E184" s="266"/>
      <c r="F184" s="266"/>
      <c r="G184" s="266"/>
      <c r="H184" s="266"/>
      <c r="I184" s="266"/>
    </row>
    <row r="185" spans="1:9">
      <c r="A185" s="266"/>
      <c r="B185" s="266"/>
      <c r="C185" s="266"/>
      <c r="D185" s="266"/>
      <c r="E185" s="266"/>
      <c r="F185" s="266"/>
      <c r="G185" s="266"/>
      <c r="H185" s="266"/>
      <c r="I185" s="266"/>
    </row>
    <row r="186" spans="1:9">
      <c r="A186" s="266"/>
      <c r="B186" s="266"/>
      <c r="C186" s="266"/>
      <c r="D186" s="266"/>
      <c r="E186" s="266"/>
      <c r="F186" s="266"/>
      <c r="G186" s="266"/>
      <c r="H186" s="266"/>
      <c r="I186" s="266"/>
    </row>
    <row r="187" spans="1:9">
      <c r="A187" s="266"/>
      <c r="B187" s="266"/>
      <c r="C187" s="266"/>
      <c r="D187" s="266"/>
      <c r="E187" s="266"/>
      <c r="F187" s="266"/>
      <c r="G187" s="266"/>
      <c r="H187" s="266"/>
      <c r="I187" s="266"/>
    </row>
    <row r="188" spans="1:9">
      <c r="A188" s="266"/>
      <c r="B188" s="266"/>
      <c r="C188" s="266"/>
      <c r="D188" s="266"/>
      <c r="E188" s="266"/>
      <c r="F188" s="266"/>
      <c r="G188" s="266"/>
      <c r="H188" s="266"/>
      <c r="I188" s="266"/>
    </row>
    <row r="189" spans="1:9">
      <c r="A189" s="266"/>
      <c r="B189" s="266"/>
      <c r="C189" s="266"/>
      <c r="D189" s="266"/>
      <c r="E189" s="266"/>
      <c r="F189" s="266"/>
      <c r="G189" s="266"/>
      <c r="H189" s="266"/>
      <c r="I189" s="266"/>
    </row>
    <row r="190" spans="1:9">
      <c r="A190" s="266"/>
      <c r="B190" s="266"/>
      <c r="C190" s="266"/>
      <c r="D190" s="266"/>
      <c r="E190" s="266"/>
      <c r="F190" s="266"/>
      <c r="G190" s="266"/>
      <c r="H190" s="266"/>
      <c r="I190" s="266"/>
    </row>
    <row r="191" spans="1:9">
      <c r="A191" s="266"/>
      <c r="B191" s="266"/>
      <c r="C191" s="266"/>
      <c r="D191" s="266"/>
      <c r="E191" s="266"/>
      <c r="F191" s="266"/>
      <c r="G191" s="266"/>
      <c r="H191" s="266"/>
      <c r="I191" s="266"/>
    </row>
    <row r="192" spans="1:9">
      <c r="A192" s="266"/>
      <c r="B192" s="266"/>
      <c r="C192" s="266"/>
      <c r="D192" s="266"/>
      <c r="E192" s="266"/>
      <c r="F192" s="266"/>
      <c r="G192" s="266"/>
      <c r="H192" s="266"/>
      <c r="I192" s="266"/>
    </row>
    <row r="193" spans="1:9">
      <c r="A193" s="266"/>
      <c r="B193" s="266"/>
      <c r="C193" s="266"/>
      <c r="D193" s="266"/>
      <c r="E193" s="266"/>
      <c r="F193" s="266"/>
      <c r="G193" s="266"/>
      <c r="H193" s="266"/>
      <c r="I193" s="266"/>
    </row>
    <row r="194" spans="1:9">
      <c r="A194" s="266"/>
      <c r="B194" s="266"/>
      <c r="C194" s="266"/>
      <c r="D194" s="266"/>
      <c r="E194" s="266"/>
      <c r="F194" s="266"/>
      <c r="G194" s="266"/>
      <c r="H194" s="266"/>
      <c r="I194" s="266"/>
    </row>
    <row r="195" spans="1:9">
      <c r="A195" s="266"/>
      <c r="B195" s="266"/>
      <c r="C195" s="266"/>
      <c r="D195" s="266"/>
      <c r="E195" s="266"/>
      <c r="F195" s="266"/>
      <c r="G195" s="266"/>
      <c r="H195" s="266"/>
      <c r="I195" s="266"/>
    </row>
    <row r="196" spans="1:9">
      <c r="A196" s="266"/>
      <c r="B196" s="266"/>
      <c r="C196" s="266"/>
      <c r="D196" s="266"/>
      <c r="E196" s="266"/>
      <c r="F196" s="266"/>
      <c r="G196" s="266"/>
      <c r="H196" s="266"/>
      <c r="I196" s="266"/>
    </row>
    <row r="197" spans="1:9">
      <c r="A197" s="266"/>
      <c r="B197" s="266"/>
      <c r="C197" s="266"/>
      <c r="D197" s="266"/>
      <c r="E197" s="266"/>
      <c r="F197" s="266"/>
      <c r="G197" s="266"/>
      <c r="H197" s="266"/>
      <c r="I197" s="266"/>
    </row>
    <row r="198" spans="1:9">
      <c r="A198" s="266"/>
      <c r="B198" s="266"/>
      <c r="C198" s="266"/>
      <c r="D198" s="266"/>
      <c r="E198" s="266"/>
      <c r="F198" s="266"/>
      <c r="G198" s="266"/>
      <c r="H198" s="266"/>
      <c r="I198" s="266"/>
    </row>
    <row r="199" spans="1:9">
      <c r="A199" s="266"/>
      <c r="B199" s="266"/>
      <c r="C199" s="266"/>
      <c r="D199" s="266"/>
      <c r="E199" s="266"/>
      <c r="F199" s="266"/>
      <c r="G199" s="266"/>
      <c r="H199" s="266"/>
      <c r="I199" s="266"/>
    </row>
    <row r="200" spans="1:9">
      <c r="A200" s="266"/>
      <c r="B200" s="266"/>
      <c r="C200" s="266"/>
      <c r="D200" s="266"/>
      <c r="E200" s="266"/>
      <c r="F200" s="266"/>
      <c r="G200" s="266"/>
      <c r="H200" s="266"/>
      <c r="I200" s="266"/>
    </row>
    <row r="201" spans="1:9">
      <c r="A201" s="266"/>
      <c r="B201" s="266"/>
      <c r="C201" s="266"/>
      <c r="D201" s="266"/>
      <c r="E201" s="266"/>
      <c r="F201" s="266"/>
      <c r="G201" s="266"/>
      <c r="H201" s="266"/>
      <c r="I201" s="266"/>
    </row>
    <row r="202" spans="1:9">
      <c r="A202" s="266"/>
      <c r="B202" s="266"/>
      <c r="C202" s="266"/>
      <c r="D202" s="266"/>
      <c r="E202" s="266"/>
      <c r="F202" s="266"/>
      <c r="G202" s="266"/>
      <c r="H202" s="266"/>
      <c r="I202" s="266"/>
    </row>
    <row r="203" spans="1:9">
      <c r="A203" s="266"/>
      <c r="B203" s="266"/>
      <c r="C203" s="266"/>
      <c r="D203" s="266"/>
      <c r="E203" s="266"/>
      <c r="F203" s="266"/>
      <c r="G203" s="266"/>
      <c r="H203" s="266"/>
      <c r="I203" s="266"/>
    </row>
    <row r="204" spans="1:9">
      <c r="A204" s="266"/>
      <c r="B204" s="266"/>
      <c r="C204" s="266"/>
      <c r="D204" s="266"/>
      <c r="E204" s="266"/>
      <c r="F204" s="266"/>
      <c r="G204" s="266"/>
      <c r="H204" s="266"/>
      <c r="I204" s="266"/>
    </row>
    <row r="205" spans="1:9">
      <c r="A205" s="266"/>
      <c r="B205" s="266"/>
      <c r="C205" s="266"/>
      <c r="D205" s="266"/>
      <c r="E205" s="266"/>
      <c r="F205" s="266"/>
      <c r="G205" s="266"/>
      <c r="H205" s="266"/>
      <c r="I205" s="266"/>
    </row>
    <row r="206" spans="1:9">
      <c r="A206" s="266"/>
      <c r="B206" s="266"/>
      <c r="C206" s="266"/>
      <c r="D206" s="266"/>
      <c r="E206" s="266"/>
      <c r="F206" s="266"/>
      <c r="G206" s="266"/>
      <c r="H206" s="266"/>
      <c r="I206" s="266"/>
    </row>
    <row r="207" spans="1:9">
      <c r="A207" s="266"/>
      <c r="B207" s="266"/>
      <c r="C207" s="266"/>
      <c r="D207" s="266"/>
      <c r="E207" s="266"/>
      <c r="F207" s="266"/>
      <c r="G207" s="266"/>
      <c r="H207" s="266"/>
      <c r="I207" s="266"/>
    </row>
    <row r="208" spans="1:9">
      <c r="A208" s="266"/>
      <c r="B208" s="266"/>
      <c r="C208" s="266"/>
      <c r="D208" s="266"/>
      <c r="E208" s="266"/>
      <c r="F208" s="266"/>
      <c r="G208" s="266"/>
      <c r="H208" s="266"/>
      <c r="I208" s="266"/>
    </row>
    <row r="209" spans="1:9">
      <c r="A209" s="266"/>
      <c r="B209" s="266"/>
      <c r="C209" s="266"/>
      <c r="D209" s="266"/>
      <c r="E209" s="266"/>
      <c r="F209" s="266"/>
      <c r="G209" s="266"/>
      <c r="H209" s="266"/>
      <c r="I209" s="266"/>
    </row>
    <row r="210" spans="1:9">
      <c r="A210" s="266"/>
      <c r="B210" s="266"/>
      <c r="C210" s="266"/>
      <c r="D210" s="266"/>
      <c r="E210" s="266"/>
      <c r="F210" s="266"/>
      <c r="G210" s="266"/>
      <c r="H210" s="266"/>
      <c r="I210" s="266"/>
    </row>
    <row r="211" spans="1:9">
      <c r="A211" s="266"/>
      <c r="B211" s="266"/>
      <c r="C211" s="266"/>
      <c r="D211" s="266"/>
      <c r="E211" s="266"/>
      <c r="F211" s="266"/>
      <c r="G211" s="266"/>
      <c r="H211" s="266"/>
      <c r="I211" s="266"/>
    </row>
    <row r="212" spans="1:9">
      <c r="A212" s="266"/>
      <c r="B212" s="266"/>
      <c r="C212" s="266"/>
      <c r="D212" s="266"/>
      <c r="E212" s="266"/>
      <c r="F212" s="266"/>
      <c r="G212" s="266"/>
      <c r="H212" s="266"/>
      <c r="I212" s="266"/>
    </row>
    <row r="213" spans="1:9">
      <c r="A213" s="266"/>
      <c r="B213" s="266"/>
      <c r="C213" s="266"/>
      <c r="D213" s="266"/>
      <c r="E213" s="266"/>
      <c r="F213" s="266"/>
      <c r="G213" s="266"/>
      <c r="H213" s="266"/>
      <c r="I213" s="266"/>
    </row>
    <row r="214" spans="1:9">
      <c r="A214" s="266"/>
      <c r="B214" s="266"/>
      <c r="C214" s="266"/>
      <c r="D214" s="266"/>
      <c r="E214" s="266"/>
      <c r="F214" s="266"/>
      <c r="G214" s="266"/>
      <c r="H214" s="266"/>
      <c r="I214" s="266"/>
    </row>
    <row r="215" spans="1:9">
      <c r="A215" s="266"/>
      <c r="B215" s="266"/>
      <c r="C215" s="266"/>
      <c r="D215" s="266"/>
      <c r="E215" s="266"/>
      <c r="F215" s="266"/>
      <c r="G215" s="266"/>
      <c r="H215" s="266"/>
      <c r="I215" s="266"/>
    </row>
    <row r="216" spans="1:9">
      <c r="A216" s="266"/>
      <c r="B216" s="266"/>
      <c r="C216" s="266"/>
      <c r="D216" s="266"/>
      <c r="E216" s="266"/>
      <c r="F216" s="266"/>
      <c r="G216" s="266"/>
      <c r="H216" s="266"/>
      <c r="I216" s="266"/>
    </row>
    <row r="217" spans="1:9">
      <c r="A217" s="266"/>
      <c r="B217" s="266"/>
      <c r="C217" s="266"/>
      <c r="D217" s="266"/>
      <c r="E217" s="266"/>
      <c r="F217" s="266"/>
      <c r="G217" s="266"/>
      <c r="H217" s="266"/>
      <c r="I217" s="266"/>
    </row>
    <row r="218" spans="1:9">
      <c r="A218" s="266"/>
      <c r="B218" s="266"/>
      <c r="C218" s="266"/>
      <c r="D218" s="266"/>
      <c r="E218" s="266"/>
      <c r="F218" s="266"/>
      <c r="G218" s="266"/>
      <c r="H218" s="266"/>
      <c r="I218" s="266"/>
    </row>
    <row r="219" spans="1:9">
      <c r="A219" s="266"/>
      <c r="B219" s="266"/>
      <c r="C219" s="266"/>
      <c r="D219" s="266"/>
      <c r="E219" s="266"/>
      <c r="F219" s="266"/>
      <c r="G219" s="266"/>
      <c r="H219" s="266"/>
      <c r="I219" s="266"/>
    </row>
    <row r="220" spans="1:9">
      <c r="A220" s="266"/>
      <c r="B220" s="266"/>
      <c r="C220" s="266"/>
      <c r="D220" s="266"/>
      <c r="E220" s="266"/>
      <c r="F220" s="266"/>
      <c r="G220" s="266"/>
      <c r="H220" s="266"/>
      <c r="I220" s="266"/>
    </row>
    <row r="221" spans="1:9">
      <c r="A221" s="266"/>
      <c r="B221" s="266"/>
      <c r="C221" s="266"/>
      <c r="D221" s="266"/>
      <c r="E221" s="266"/>
      <c r="F221" s="266"/>
      <c r="G221" s="266"/>
      <c r="H221" s="266"/>
      <c r="I221" s="266"/>
    </row>
    <row r="222" spans="1:9">
      <c r="A222" s="266"/>
      <c r="B222" s="266"/>
      <c r="C222" s="266"/>
      <c r="D222" s="266"/>
      <c r="E222" s="266"/>
      <c r="F222" s="266"/>
      <c r="G222" s="266"/>
      <c r="H222" s="266"/>
      <c r="I222" s="266"/>
    </row>
    <row r="223" spans="1:9">
      <c r="A223" s="266"/>
      <c r="B223" s="266"/>
      <c r="C223" s="266"/>
      <c r="D223" s="266"/>
      <c r="E223" s="266"/>
      <c r="F223" s="266"/>
      <c r="G223" s="266"/>
      <c r="H223" s="266"/>
      <c r="I223" s="266"/>
    </row>
    <row r="224" spans="1:9">
      <c r="A224" s="266"/>
      <c r="B224" s="266"/>
      <c r="C224" s="266"/>
      <c r="D224" s="266"/>
      <c r="E224" s="266"/>
      <c r="F224" s="266"/>
      <c r="G224" s="266"/>
      <c r="H224" s="266"/>
      <c r="I224" s="266"/>
    </row>
    <row r="225" spans="1:9">
      <c r="A225" s="266"/>
      <c r="B225" s="266"/>
      <c r="C225" s="266"/>
      <c r="D225" s="266"/>
      <c r="E225" s="266"/>
      <c r="F225" s="266"/>
      <c r="G225" s="266"/>
      <c r="H225" s="266"/>
      <c r="I225" s="266"/>
    </row>
    <row r="226" spans="1:9">
      <c r="A226" s="266"/>
      <c r="B226" s="266"/>
      <c r="C226" s="266"/>
      <c r="D226" s="266"/>
      <c r="E226" s="266"/>
      <c r="F226" s="266"/>
      <c r="G226" s="266"/>
      <c r="H226" s="266"/>
      <c r="I226" s="266"/>
    </row>
    <row r="227" spans="1:9">
      <c r="A227" s="266"/>
      <c r="B227" s="266"/>
      <c r="C227" s="266"/>
      <c r="D227" s="266"/>
      <c r="E227" s="266"/>
      <c r="F227" s="266"/>
      <c r="G227" s="266"/>
      <c r="H227" s="266"/>
      <c r="I227" s="266"/>
    </row>
    <row r="228" spans="1:9">
      <c r="A228" s="266"/>
      <c r="B228" s="266"/>
      <c r="C228" s="266"/>
      <c r="D228" s="266"/>
      <c r="E228" s="266"/>
      <c r="F228" s="266"/>
      <c r="G228" s="266"/>
      <c r="H228" s="266"/>
      <c r="I228" s="266"/>
    </row>
    <row r="229" spans="1:9">
      <c r="A229" s="266"/>
      <c r="B229" s="266"/>
      <c r="C229" s="266"/>
      <c r="D229" s="266"/>
      <c r="E229" s="266"/>
      <c r="F229" s="266"/>
      <c r="G229" s="266"/>
      <c r="H229" s="266"/>
      <c r="I229" s="266"/>
    </row>
    <row r="230" spans="1:9">
      <c r="A230" s="266"/>
      <c r="B230" s="266"/>
      <c r="C230" s="266"/>
      <c r="D230" s="266"/>
      <c r="E230" s="266"/>
      <c r="F230" s="266"/>
      <c r="G230" s="266"/>
      <c r="H230" s="266"/>
      <c r="I230" s="266"/>
    </row>
    <row r="231" spans="1:9">
      <c r="A231" s="266"/>
      <c r="B231" s="266"/>
      <c r="C231" s="266"/>
      <c r="D231" s="266"/>
      <c r="E231" s="266"/>
      <c r="F231" s="266"/>
      <c r="G231" s="266"/>
      <c r="H231" s="266"/>
      <c r="I231" s="266"/>
    </row>
    <row r="232" spans="1:9">
      <c r="A232" s="266"/>
      <c r="B232" s="266"/>
      <c r="C232" s="266"/>
      <c r="D232" s="266"/>
      <c r="E232" s="266"/>
      <c r="F232" s="266"/>
      <c r="G232" s="266"/>
      <c r="H232" s="266"/>
      <c r="I232" s="266"/>
    </row>
    <row r="233" spans="1:9">
      <c r="A233" s="266"/>
      <c r="B233" s="266"/>
      <c r="C233" s="266"/>
      <c r="D233" s="266"/>
      <c r="E233" s="266"/>
      <c r="F233" s="266"/>
      <c r="G233" s="266"/>
      <c r="H233" s="266"/>
      <c r="I233" s="266"/>
    </row>
    <row r="234" spans="1:9">
      <c r="A234" s="266"/>
      <c r="B234" s="266"/>
      <c r="C234" s="266"/>
      <c r="D234" s="266"/>
      <c r="E234" s="266"/>
      <c r="F234" s="266"/>
      <c r="G234" s="266"/>
      <c r="H234" s="266"/>
      <c r="I234" s="266"/>
    </row>
    <row r="235" spans="1:9">
      <c r="A235" s="266"/>
      <c r="B235" s="266"/>
      <c r="C235" s="266"/>
      <c r="D235" s="266"/>
      <c r="E235" s="266"/>
      <c r="F235" s="266"/>
      <c r="G235" s="266"/>
      <c r="H235" s="266"/>
      <c r="I235" s="266"/>
    </row>
    <row r="236" spans="1:9">
      <c r="A236" s="266"/>
      <c r="B236" s="266"/>
      <c r="C236" s="266"/>
      <c r="D236" s="266"/>
      <c r="E236" s="266"/>
      <c r="F236" s="266"/>
      <c r="G236" s="266"/>
      <c r="H236" s="266"/>
      <c r="I236" s="266"/>
    </row>
    <row r="237" spans="1:9">
      <c r="A237" s="266"/>
      <c r="B237" s="266"/>
      <c r="C237" s="266"/>
      <c r="D237" s="266"/>
      <c r="E237" s="266"/>
      <c r="F237" s="266"/>
      <c r="G237" s="266"/>
      <c r="H237" s="266"/>
      <c r="I237" s="266"/>
    </row>
    <row r="238" spans="1:9">
      <c r="A238" s="266"/>
      <c r="B238" s="266"/>
      <c r="C238" s="266"/>
      <c r="D238" s="266"/>
      <c r="E238" s="266"/>
      <c r="F238" s="266"/>
      <c r="G238" s="266"/>
      <c r="H238" s="266"/>
      <c r="I238" s="266"/>
    </row>
    <row r="239" spans="1:9">
      <c r="A239" s="266"/>
      <c r="B239" s="266"/>
      <c r="C239" s="266"/>
      <c r="D239" s="266"/>
      <c r="E239" s="266"/>
      <c r="F239" s="266"/>
      <c r="G239" s="266"/>
      <c r="H239" s="266"/>
      <c r="I239" s="266"/>
    </row>
    <row r="240" spans="1:9">
      <c r="A240" s="266"/>
      <c r="B240" s="266"/>
      <c r="C240" s="266"/>
      <c r="D240" s="266"/>
      <c r="E240" s="266"/>
      <c r="F240" s="266"/>
      <c r="G240" s="266"/>
      <c r="H240" s="266"/>
      <c r="I240" s="266"/>
    </row>
    <row r="241" spans="1:9">
      <c r="A241" s="266"/>
      <c r="B241" s="266"/>
      <c r="C241" s="266"/>
      <c r="D241" s="266"/>
      <c r="E241" s="266"/>
      <c r="F241" s="266"/>
      <c r="G241" s="266"/>
      <c r="H241" s="266"/>
      <c r="I241" s="266"/>
    </row>
    <row r="242" spans="1:9">
      <c r="A242" s="266"/>
      <c r="B242" s="266"/>
      <c r="C242" s="266"/>
      <c r="D242" s="266"/>
      <c r="E242" s="266"/>
      <c r="F242" s="266"/>
      <c r="G242" s="266"/>
      <c r="H242" s="266"/>
      <c r="I242" s="266"/>
    </row>
    <row r="243" spans="1:9">
      <c r="A243" s="266"/>
      <c r="B243" s="266"/>
      <c r="C243" s="266"/>
      <c r="D243" s="266"/>
      <c r="E243" s="266"/>
      <c r="F243" s="266"/>
      <c r="G243" s="266"/>
      <c r="H243" s="266"/>
      <c r="I243" s="266"/>
    </row>
    <row r="244" spans="1:9">
      <c r="A244" s="266"/>
      <c r="B244" s="266"/>
      <c r="C244" s="266"/>
      <c r="D244" s="266"/>
      <c r="E244" s="266"/>
      <c r="F244" s="266"/>
      <c r="G244" s="266"/>
      <c r="H244" s="266"/>
      <c r="I244" s="266"/>
    </row>
    <row r="245" spans="1:9">
      <c r="A245" s="266"/>
      <c r="B245" s="266"/>
      <c r="C245" s="266"/>
      <c r="D245" s="266"/>
      <c r="E245" s="266"/>
      <c r="F245" s="266"/>
      <c r="G245" s="266"/>
      <c r="H245" s="266"/>
      <c r="I245" s="266"/>
    </row>
    <row r="246" spans="1:9">
      <c r="A246" s="266"/>
      <c r="B246" s="266"/>
      <c r="C246" s="266"/>
      <c r="D246" s="266"/>
      <c r="E246" s="266"/>
      <c r="F246" s="266"/>
      <c r="G246" s="266"/>
      <c r="H246" s="266"/>
      <c r="I246" s="266"/>
    </row>
    <row r="247" spans="1:9">
      <c r="A247" s="266"/>
      <c r="B247" s="266"/>
      <c r="C247" s="266"/>
      <c r="D247" s="266"/>
      <c r="E247" s="266"/>
      <c r="F247" s="266"/>
      <c r="G247" s="266"/>
      <c r="H247" s="266"/>
      <c r="I247" s="266"/>
    </row>
    <row r="248" spans="1:9">
      <c r="A248" s="266"/>
      <c r="B248" s="266"/>
      <c r="C248" s="266"/>
      <c r="D248" s="266"/>
      <c r="E248" s="266"/>
      <c r="F248" s="266"/>
      <c r="G248" s="266"/>
      <c r="H248" s="266"/>
      <c r="I248" s="266"/>
    </row>
    <row r="249" spans="1:9">
      <c r="A249" s="266"/>
      <c r="B249" s="266"/>
      <c r="C249" s="266"/>
      <c r="D249" s="266"/>
      <c r="E249" s="266"/>
      <c r="F249" s="266"/>
      <c r="G249" s="266"/>
      <c r="H249" s="266"/>
      <c r="I249" s="266"/>
    </row>
    <row r="250" spans="1:9">
      <c r="A250" s="266"/>
      <c r="B250" s="266"/>
      <c r="C250" s="266"/>
      <c r="D250" s="266"/>
      <c r="E250" s="266"/>
      <c r="F250" s="266"/>
      <c r="G250" s="266"/>
      <c r="H250" s="266"/>
      <c r="I250" s="266"/>
    </row>
    <row r="251" spans="1:9">
      <c r="A251" s="266"/>
      <c r="B251" s="266"/>
      <c r="C251" s="266"/>
      <c r="D251" s="266"/>
      <c r="E251" s="266"/>
      <c r="F251" s="266"/>
      <c r="G251" s="266"/>
      <c r="H251" s="266"/>
      <c r="I251" s="266"/>
    </row>
    <row r="252" spans="1:9">
      <c r="A252" s="266"/>
      <c r="B252" s="266"/>
      <c r="C252" s="266"/>
      <c r="D252" s="266"/>
      <c r="E252" s="266"/>
      <c r="F252" s="266"/>
      <c r="G252" s="266"/>
      <c r="H252" s="266"/>
      <c r="I252" s="266"/>
    </row>
    <row r="253" spans="1:9">
      <c r="A253" s="266"/>
      <c r="B253" s="266"/>
      <c r="C253" s="266"/>
      <c r="D253" s="266"/>
      <c r="E253" s="266"/>
      <c r="F253" s="266"/>
      <c r="G253" s="266"/>
      <c r="H253" s="266"/>
      <c r="I253" s="266"/>
    </row>
    <row r="254" spans="1:9">
      <c r="A254" s="266"/>
      <c r="B254" s="266"/>
      <c r="C254" s="266"/>
      <c r="D254" s="266"/>
      <c r="E254" s="266"/>
      <c r="F254" s="266"/>
      <c r="G254" s="266"/>
      <c r="H254" s="266"/>
      <c r="I254" s="266"/>
    </row>
    <row r="255" spans="1:9">
      <c r="A255" s="266"/>
      <c r="B255" s="266"/>
      <c r="C255" s="266"/>
      <c r="D255" s="266"/>
      <c r="E255" s="266"/>
      <c r="F255" s="266"/>
      <c r="G255" s="266"/>
      <c r="H255" s="266"/>
      <c r="I255" s="266"/>
    </row>
    <row r="256" spans="1:9">
      <c r="A256" s="266"/>
      <c r="B256" s="266"/>
      <c r="C256" s="266"/>
      <c r="D256" s="266"/>
      <c r="E256" s="266"/>
      <c r="F256" s="266"/>
      <c r="G256" s="266"/>
      <c r="H256" s="266"/>
      <c r="I256" s="266"/>
    </row>
    <row r="257" spans="1:9">
      <c r="A257" s="266"/>
      <c r="B257" s="266"/>
      <c r="C257" s="266"/>
      <c r="D257" s="266"/>
      <c r="E257" s="266"/>
      <c r="F257" s="266"/>
      <c r="G257" s="266"/>
      <c r="H257" s="266"/>
      <c r="I257" s="266"/>
    </row>
    <row r="258" spans="1:9">
      <c r="A258" s="266"/>
      <c r="B258" s="266"/>
      <c r="C258" s="266"/>
      <c r="D258" s="266"/>
      <c r="E258" s="266"/>
      <c r="F258" s="266"/>
      <c r="G258" s="266"/>
      <c r="H258" s="266"/>
      <c r="I258" s="266"/>
    </row>
    <row r="259" spans="1:9">
      <c r="A259" s="266"/>
      <c r="B259" s="266"/>
      <c r="C259" s="266"/>
      <c r="D259" s="266"/>
      <c r="E259" s="266"/>
      <c r="F259" s="266"/>
      <c r="G259" s="266"/>
      <c r="H259" s="266"/>
      <c r="I259" s="266"/>
    </row>
    <row r="260" spans="1:9">
      <c r="A260" s="266"/>
      <c r="B260" s="266"/>
      <c r="C260" s="266"/>
      <c r="D260" s="266"/>
      <c r="E260" s="266"/>
      <c r="F260" s="266"/>
      <c r="G260" s="266"/>
      <c r="H260" s="266"/>
      <c r="I260" s="266"/>
    </row>
    <row r="261" spans="1:9">
      <c r="A261" s="266"/>
      <c r="B261" s="266"/>
      <c r="C261" s="266"/>
      <c r="D261" s="266"/>
      <c r="E261" s="266"/>
      <c r="F261" s="266"/>
      <c r="G261" s="266"/>
      <c r="H261" s="266"/>
      <c r="I261" s="266"/>
    </row>
    <row r="262" spans="1:9">
      <c r="A262" s="266"/>
      <c r="B262" s="266"/>
      <c r="C262" s="266"/>
      <c r="D262" s="266"/>
      <c r="E262" s="266"/>
      <c r="F262" s="266"/>
      <c r="G262" s="266"/>
      <c r="H262" s="266"/>
      <c r="I262" s="266"/>
    </row>
    <row r="263" spans="1:9">
      <c r="A263" s="266"/>
      <c r="B263" s="266"/>
      <c r="C263" s="266"/>
      <c r="D263" s="266"/>
      <c r="E263" s="266"/>
      <c r="F263" s="266"/>
      <c r="G263" s="266"/>
      <c r="H263" s="266"/>
      <c r="I263" s="266"/>
    </row>
    <row r="264" spans="1:9">
      <c r="A264" s="266"/>
      <c r="B264" s="266"/>
      <c r="C264" s="266"/>
      <c r="D264" s="266"/>
      <c r="E264" s="266"/>
      <c r="F264" s="266"/>
      <c r="G264" s="266"/>
      <c r="H264" s="266"/>
      <c r="I264" s="266"/>
    </row>
    <row r="265" spans="1:9">
      <c r="A265" s="266"/>
      <c r="B265" s="266"/>
      <c r="C265" s="266"/>
      <c r="D265" s="266"/>
      <c r="E265" s="266"/>
      <c r="F265" s="266"/>
      <c r="G265" s="266"/>
      <c r="H265" s="266"/>
      <c r="I265" s="266"/>
    </row>
    <row r="266" spans="1:9">
      <c r="A266" s="266"/>
      <c r="B266" s="266"/>
      <c r="C266" s="266"/>
      <c r="D266" s="266"/>
      <c r="E266" s="266"/>
      <c r="F266" s="266"/>
      <c r="G266" s="266"/>
      <c r="H266" s="266"/>
      <c r="I266" s="266"/>
    </row>
    <row r="267" spans="1:9">
      <c r="A267" s="266"/>
      <c r="B267" s="266"/>
      <c r="C267" s="266"/>
      <c r="D267" s="266"/>
      <c r="E267" s="266"/>
      <c r="F267" s="266"/>
      <c r="G267" s="266"/>
      <c r="H267" s="266"/>
      <c r="I267" s="266"/>
    </row>
    <row r="268" spans="1:9">
      <c r="A268" s="266"/>
      <c r="B268" s="266"/>
      <c r="C268" s="266"/>
      <c r="D268" s="266"/>
      <c r="E268" s="266"/>
      <c r="F268" s="266"/>
      <c r="G268" s="266"/>
      <c r="H268" s="266"/>
      <c r="I268" s="266"/>
    </row>
    <row r="269" spans="1:9">
      <c r="A269" s="266"/>
      <c r="B269" s="266"/>
      <c r="C269" s="266"/>
      <c r="D269" s="266"/>
      <c r="E269" s="266"/>
      <c r="F269" s="266"/>
      <c r="G269" s="266"/>
      <c r="H269" s="266"/>
      <c r="I269" s="266"/>
    </row>
    <row r="270" spans="1:9">
      <c r="A270" s="266"/>
      <c r="B270" s="266"/>
      <c r="C270" s="266"/>
      <c r="D270" s="266"/>
      <c r="E270" s="266"/>
      <c r="F270" s="266"/>
      <c r="G270" s="266"/>
      <c r="H270" s="266"/>
      <c r="I270" s="266"/>
    </row>
    <row r="271" spans="1:9">
      <c r="A271" s="266"/>
      <c r="B271" s="266"/>
      <c r="C271" s="266"/>
      <c r="D271" s="266"/>
      <c r="E271" s="266"/>
      <c r="F271" s="266"/>
      <c r="G271" s="266"/>
      <c r="H271" s="266"/>
      <c r="I271" s="266"/>
    </row>
    <row r="272" spans="1:9">
      <c r="A272" s="266"/>
      <c r="B272" s="266"/>
      <c r="C272" s="266"/>
      <c r="D272" s="266"/>
      <c r="E272" s="266"/>
      <c r="F272" s="266"/>
      <c r="G272" s="266"/>
      <c r="H272" s="266"/>
      <c r="I272" s="266"/>
    </row>
    <row r="273" spans="1:9">
      <c r="A273" s="266"/>
      <c r="B273" s="266"/>
      <c r="C273" s="266"/>
      <c r="D273" s="266"/>
      <c r="E273" s="266"/>
      <c r="F273" s="266"/>
      <c r="G273" s="266"/>
      <c r="H273" s="266"/>
      <c r="I273" s="266"/>
    </row>
    <row r="274" spans="1:9">
      <c r="A274" s="266"/>
      <c r="B274" s="266"/>
      <c r="C274" s="266"/>
      <c r="D274" s="266"/>
      <c r="E274" s="266"/>
      <c r="F274" s="266"/>
      <c r="G274" s="266"/>
      <c r="H274" s="266"/>
      <c r="I274" s="266"/>
    </row>
    <row r="275" spans="1:9">
      <c r="A275" s="266"/>
      <c r="B275" s="266"/>
      <c r="C275" s="266"/>
      <c r="D275" s="266"/>
      <c r="E275" s="266"/>
      <c r="F275" s="266"/>
      <c r="G275" s="266"/>
      <c r="H275" s="266"/>
      <c r="I275" s="266"/>
    </row>
    <row r="276" spans="1:9">
      <c r="A276" s="266"/>
      <c r="B276" s="266"/>
      <c r="C276" s="266"/>
      <c r="D276" s="266"/>
      <c r="E276" s="266"/>
      <c r="F276" s="266"/>
      <c r="G276" s="266"/>
      <c r="H276" s="266"/>
      <c r="I276" s="266"/>
    </row>
    <row r="277" spans="1:9">
      <c r="A277" s="266"/>
      <c r="B277" s="266"/>
      <c r="C277" s="266"/>
      <c r="D277" s="266"/>
      <c r="E277" s="266"/>
      <c r="F277" s="266"/>
      <c r="G277" s="266"/>
      <c r="H277" s="266"/>
      <c r="I277" s="266"/>
    </row>
    <row r="278" spans="1:9">
      <c r="A278" s="266"/>
      <c r="B278" s="266"/>
      <c r="C278" s="266"/>
      <c r="D278" s="266"/>
      <c r="E278" s="266"/>
      <c r="F278" s="266"/>
      <c r="G278" s="266"/>
      <c r="H278" s="266"/>
      <c r="I278" s="266"/>
    </row>
    <row r="279" spans="1:9">
      <c r="A279" s="266"/>
      <c r="B279" s="266"/>
      <c r="C279" s="266"/>
      <c r="D279" s="266"/>
      <c r="E279" s="266"/>
      <c r="F279" s="266"/>
      <c r="G279" s="266"/>
      <c r="H279" s="266"/>
      <c r="I279" s="266"/>
    </row>
    <row r="280" spans="1:9">
      <c r="A280" s="266"/>
      <c r="B280" s="266"/>
      <c r="C280" s="266"/>
      <c r="D280" s="266"/>
      <c r="E280" s="266"/>
      <c r="F280" s="266"/>
      <c r="G280" s="266"/>
      <c r="H280" s="266"/>
      <c r="I280" s="266"/>
    </row>
    <row r="281" spans="1:9">
      <c r="A281" s="266"/>
      <c r="B281" s="266"/>
      <c r="C281" s="266"/>
      <c r="D281" s="266"/>
      <c r="E281" s="266"/>
      <c r="F281" s="266"/>
      <c r="G281" s="266"/>
      <c r="H281" s="266"/>
      <c r="I281" s="266"/>
    </row>
    <row r="282" spans="1:9">
      <c r="A282" s="266"/>
      <c r="B282" s="266"/>
      <c r="C282" s="266"/>
      <c r="D282" s="266"/>
      <c r="E282" s="266"/>
      <c r="F282" s="266"/>
      <c r="G282" s="266"/>
      <c r="H282" s="266"/>
      <c r="I282" s="266"/>
    </row>
    <row r="283" spans="1:9">
      <c r="A283" s="266"/>
      <c r="B283" s="266"/>
      <c r="C283" s="266"/>
      <c r="D283" s="266"/>
      <c r="E283" s="266"/>
      <c r="F283" s="266"/>
      <c r="G283" s="266"/>
      <c r="H283" s="266"/>
      <c r="I283" s="266"/>
    </row>
    <row r="284" spans="1:9">
      <c r="A284" s="266"/>
      <c r="B284" s="266"/>
      <c r="C284" s="266"/>
      <c r="D284" s="266"/>
      <c r="E284" s="266"/>
      <c r="F284" s="266"/>
      <c r="G284" s="266"/>
      <c r="H284" s="266"/>
      <c r="I284" s="266"/>
    </row>
    <row r="285" spans="1:9">
      <c r="A285" s="266"/>
      <c r="B285" s="266"/>
      <c r="C285" s="266"/>
      <c r="D285" s="266"/>
      <c r="E285" s="266"/>
      <c r="F285" s="266"/>
      <c r="G285" s="266"/>
      <c r="H285" s="266"/>
      <c r="I285" s="266"/>
    </row>
    <row r="286" spans="1:9">
      <c r="A286" s="266"/>
      <c r="B286" s="266"/>
      <c r="C286" s="266"/>
      <c r="D286" s="266"/>
      <c r="E286" s="266"/>
      <c r="F286" s="266"/>
      <c r="G286" s="266"/>
      <c r="H286" s="266"/>
      <c r="I286" s="266"/>
    </row>
    <row r="287" spans="1:9">
      <c r="A287" s="266"/>
      <c r="B287" s="266"/>
      <c r="C287" s="266"/>
      <c r="D287" s="266"/>
      <c r="E287" s="266"/>
      <c r="F287" s="266"/>
      <c r="G287" s="266"/>
      <c r="H287" s="266"/>
      <c r="I287" s="266"/>
    </row>
    <row r="288" spans="1:9">
      <c r="A288" s="266"/>
      <c r="B288" s="266"/>
      <c r="C288" s="266"/>
      <c r="D288" s="266"/>
      <c r="E288" s="266"/>
      <c r="F288" s="266"/>
      <c r="G288" s="266"/>
      <c r="H288" s="266"/>
      <c r="I288" s="266"/>
    </row>
    <row r="289" spans="1:9">
      <c r="A289" s="266"/>
      <c r="B289" s="266"/>
      <c r="C289" s="266"/>
      <c r="D289" s="266"/>
      <c r="E289" s="266"/>
      <c r="F289" s="266"/>
      <c r="G289" s="266"/>
      <c r="H289" s="266"/>
      <c r="I289" s="266"/>
    </row>
    <row r="290" spans="1:9">
      <c r="A290" s="266"/>
      <c r="B290" s="266"/>
      <c r="C290" s="266"/>
      <c r="D290" s="266"/>
      <c r="E290" s="266"/>
      <c r="F290" s="266"/>
      <c r="G290" s="266"/>
      <c r="H290" s="266"/>
      <c r="I290" s="266"/>
    </row>
    <row r="291" spans="1:9">
      <c r="A291" s="266"/>
      <c r="B291" s="266"/>
      <c r="C291" s="266"/>
      <c r="D291" s="266"/>
      <c r="E291" s="266"/>
      <c r="F291" s="266"/>
      <c r="G291" s="266"/>
      <c r="H291" s="266"/>
      <c r="I291" s="266"/>
    </row>
    <row r="292" spans="1:9">
      <c r="A292" s="266"/>
      <c r="B292" s="266"/>
      <c r="C292" s="266"/>
      <c r="D292" s="266"/>
      <c r="E292" s="266"/>
      <c r="F292" s="266"/>
      <c r="G292" s="266"/>
      <c r="H292" s="266"/>
      <c r="I292" s="266"/>
    </row>
    <row r="293" spans="1:9">
      <c r="A293" s="266"/>
      <c r="B293" s="266"/>
      <c r="C293" s="266"/>
      <c r="D293" s="266"/>
      <c r="E293" s="266"/>
      <c r="F293" s="266"/>
      <c r="G293" s="266"/>
      <c r="H293" s="266"/>
      <c r="I293" s="266"/>
    </row>
    <row r="294" spans="1:9">
      <c r="A294" s="266"/>
      <c r="B294" s="266"/>
      <c r="C294" s="266"/>
      <c r="D294" s="266"/>
      <c r="E294" s="266"/>
      <c r="F294" s="266"/>
      <c r="G294" s="266"/>
      <c r="H294" s="266"/>
      <c r="I294" s="266"/>
    </row>
    <row r="295" spans="1:9">
      <c r="A295" s="266"/>
      <c r="B295" s="266"/>
      <c r="C295" s="266"/>
      <c r="D295" s="266"/>
      <c r="E295" s="266"/>
      <c r="F295" s="266"/>
      <c r="G295" s="266"/>
      <c r="H295" s="266"/>
      <c r="I295" s="266"/>
    </row>
    <row r="296" spans="1:9">
      <c r="A296" s="266"/>
      <c r="B296" s="266"/>
      <c r="C296" s="266"/>
      <c r="D296" s="266"/>
      <c r="E296" s="266"/>
      <c r="F296" s="266"/>
      <c r="G296" s="266"/>
      <c r="H296" s="266"/>
      <c r="I296" s="266"/>
    </row>
    <row r="297" spans="1:9">
      <c r="A297" s="266"/>
      <c r="B297" s="266"/>
      <c r="C297" s="266"/>
      <c r="D297" s="266"/>
      <c r="E297" s="266"/>
      <c r="F297" s="266"/>
      <c r="G297" s="266"/>
      <c r="H297" s="266"/>
      <c r="I297" s="266"/>
    </row>
    <row r="298" spans="1:9">
      <c r="A298" s="266"/>
      <c r="B298" s="266"/>
      <c r="C298" s="266"/>
      <c r="D298" s="266"/>
      <c r="E298" s="266"/>
      <c r="F298" s="266"/>
      <c r="G298" s="266"/>
      <c r="H298" s="266"/>
      <c r="I298" s="266"/>
    </row>
    <row r="299" spans="1:9">
      <c r="A299" s="266"/>
      <c r="B299" s="266"/>
      <c r="C299" s="266"/>
      <c r="D299" s="266"/>
      <c r="E299" s="266"/>
      <c r="F299" s="266"/>
      <c r="G299" s="266"/>
      <c r="H299" s="266"/>
      <c r="I299" s="266"/>
    </row>
    <row r="300" spans="1:9">
      <c r="A300" s="266"/>
      <c r="B300" s="266"/>
      <c r="C300" s="266"/>
      <c r="D300" s="266"/>
      <c r="E300" s="266"/>
      <c r="F300" s="266"/>
      <c r="G300" s="266"/>
      <c r="H300" s="266"/>
      <c r="I300" s="266"/>
    </row>
    <row r="301" spans="1:9">
      <c r="A301" s="266"/>
      <c r="B301" s="266"/>
      <c r="C301" s="266"/>
      <c r="D301" s="266"/>
      <c r="E301" s="266"/>
      <c r="F301" s="266"/>
      <c r="G301" s="266"/>
      <c r="H301" s="266"/>
      <c r="I301" s="266"/>
    </row>
    <row r="302" spans="1:9">
      <c r="A302" s="266"/>
      <c r="B302" s="266"/>
      <c r="C302" s="266"/>
      <c r="D302" s="266"/>
      <c r="E302" s="266"/>
      <c r="F302" s="266"/>
      <c r="G302" s="266"/>
      <c r="H302" s="266"/>
      <c r="I302" s="266"/>
    </row>
    <row r="303" spans="1:9">
      <c r="A303" s="266"/>
      <c r="B303" s="266"/>
      <c r="C303" s="266"/>
      <c r="D303" s="266"/>
      <c r="E303" s="266"/>
      <c r="F303" s="266"/>
      <c r="G303" s="266"/>
      <c r="H303" s="266"/>
      <c r="I303" s="266"/>
    </row>
    <row r="304" spans="1:9">
      <c r="A304" s="266"/>
      <c r="B304" s="266"/>
      <c r="C304" s="266"/>
      <c r="D304" s="266"/>
      <c r="E304" s="266"/>
      <c r="F304" s="266"/>
      <c r="G304" s="266"/>
      <c r="H304" s="266"/>
      <c r="I304" s="266"/>
    </row>
    <row r="305" spans="1:9">
      <c r="A305" s="266"/>
      <c r="B305" s="266"/>
      <c r="C305" s="266"/>
      <c r="D305" s="266"/>
      <c r="E305" s="266"/>
      <c r="F305" s="266"/>
      <c r="G305" s="266"/>
      <c r="H305" s="266"/>
      <c r="I305" s="266"/>
    </row>
    <row r="306" spans="1:9">
      <c r="A306" s="266"/>
      <c r="B306" s="266"/>
      <c r="C306" s="266"/>
      <c r="D306" s="266"/>
      <c r="E306" s="266"/>
      <c r="F306" s="266"/>
      <c r="G306" s="266"/>
      <c r="H306" s="266"/>
      <c r="I306" s="266"/>
    </row>
    <row r="307" spans="1:9">
      <c r="A307" s="266"/>
      <c r="B307" s="266"/>
      <c r="C307" s="266"/>
      <c r="D307" s="266"/>
      <c r="E307" s="266"/>
      <c r="F307" s="266"/>
      <c r="G307" s="266"/>
      <c r="H307" s="266"/>
      <c r="I307" s="266"/>
    </row>
    <row r="308" spans="1:9">
      <c r="A308" s="266"/>
      <c r="B308" s="266"/>
      <c r="C308" s="266"/>
      <c r="D308" s="266"/>
      <c r="E308" s="266"/>
      <c r="F308" s="266"/>
      <c r="G308" s="266"/>
      <c r="H308" s="266"/>
      <c r="I308" s="266"/>
    </row>
    <row r="309" spans="1:9">
      <c r="A309" s="266"/>
      <c r="B309" s="266"/>
      <c r="C309" s="266"/>
      <c r="D309" s="266"/>
      <c r="E309" s="266"/>
      <c r="F309" s="266"/>
      <c r="G309" s="266"/>
      <c r="H309" s="266"/>
      <c r="I309" s="266"/>
    </row>
    <row r="310" spans="1:9">
      <c r="A310" s="266"/>
      <c r="B310" s="266"/>
      <c r="C310" s="266"/>
      <c r="D310" s="266"/>
      <c r="E310" s="266"/>
      <c r="F310" s="266"/>
      <c r="G310" s="266"/>
      <c r="H310" s="266"/>
      <c r="I310" s="266"/>
    </row>
    <row r="311" spans="1:9">
      <c r="A311" s="266"/>
      <c r="B311" s="266"/>
      <c r="C311" s="266"/>
      <c r="D311" s="266"/>
      <c r="E311" s="266"/>
      <c r="F311" s="266"/>
      <c r="G311" s="266"/>
      <c r="H311" s="266"/>
      <c r="I311" s="266"/>
    </row>
    <row r="312" spans="1:9">
      <c r="A312" s="266"/>
      <c r="B312" s="266"/>
      <c r="C312" s="266"/>
      <c r="D312" s="266"/>
      <c r="E312" s="266"/>
      <c r="F312" s="266"/>
      <c r="G312" s="266"/>
      <c r="H312" s="266"/>
      <c r="I312" s="266"/>
    </row>
    <row r="313" spans="1:9">
      <c r="A313" s="266"/>
      <c r="B313" s="266"/>
      <c r="C313" s="266"/>
      <c r="D313" s="266"/>
      <c r="E313" s="266"/>
      <c r="F313" s="266"/>
      <c r="G313" s="266"/>
      <c r="H313" s="266"/>
      <c r="I313" s="266"/>
    </row>
    <row r="314" spans="1:9">
      <c r="A314" s="266"/>
      <c r="B314" s="266"/>
      <c r="C314" s="266"/>
      <c r="D314" s="266"/>
      <c r="E314" s="266"/>
      <c r="F314" s="266"/>
      <c r="G314" s="266"/>
      <c r="H314" s="266"/>
      <c r="I314" s="266"/>
    </row>
    <row r="315" spans="1:9">
      <c r="A315" s="266"/>
      <c r="B315" s="266"/>
      <c r="C315" s="266"/>
      <c r="D315" s="266"/>
      <c r="E315" s="266"/>
      <c r="F315" s="266"/>
      <c r="G315" s="266"/>
      <c r="H315" s="266"/>
      <c r="I315" s="266"/>
    </row>
    <row r="316" spans="1:9">
      <c r="A316" s="266"/>
      <c r="B316" s="266"/>
      <c r="C316" s="266"/>
      <c r="D316" s="266"/>
      <c r="E316" s="266"/>
      <c r="F316" s="266"/>
      <c r="G316" s="266"/>
      <c r="H316" s="266"/>
      <c r="I316" s="266"/>
    </row>
    <row r="317" spans="1:9">
      <c r="A317" s="266"/>
      <c r="B317" s="266"/>
      <c r="C317" s="266"/>
      <c r="D317" s="266"/>
      <c r="E317" s="266"/>
      <c r="F317" s="266"/>
      <c r="G317" s="266"/>
      <c r="H317" s="266"/>
      <c r="I317" s="266"/>
    </row>
    <row r="318" spans="1:9">
      <c r="A318" s="266"/>
      <c r="B318" s="266"/>
      <c r="C318" s="266"/>
      <c r="D318" s="266"/>
      <c r="E318" s="266"/>
      <c r="F318" s="266"/>
      <c r="G318" s="266"/>
      <c r="H318" s="266"/>
      <c r="I318" s="266"/>
    </row>
    <row r="319" spans="1:9">
      <c r="A319" s="266"/>
      <c r="B319" s="266"/>
      <c r="C319" s="266"/>
      <c r="D319" s="266"/>
      <c r="E319" s="266"/>
      <c r="F319" s="266"/>
      <c r="G319" s="266"/>
      <c r="H319" s="266"/>
      <c r="I319" s="266"/>
    </row>
    <row r="320" spans="1:9">
      <c r="A320" s="266"/>
      <c r="B320" s="266"/>
      <c r="C320" s="266"/>
      <c r="D320" s="266"/>
      <c r="E320" s="266"/>
      <c r="F320" s="266"/>
      <c r="G320" s="266"/>
      <c r="H320" s="266"/>
      <c r="I320" s="266"/>
    </row>
    <row r="321" spans="1:9">
      <c r="A321" s="266"/>
      <c r="B321" s="266"/>
      <c r="C321" s="266"/>
      <c r="D321" s="266"/>
      <c r="E321" s="266"/>
      <c r="F321" s="266"/>
      <c r="G321" s="266"/>
      <c r="H321" s="266"/>
      <c r="I321" s="266"/>
    </row>
    <row r="322" spans="1:9">
      <c r="A322" s="266"/>
      <c r="B322" s="266"/>
      <c r="C322" s="266"/>
      <c r="D322" s="266"/>
      <c r="E322" s="266"/>
      <c r="F322" s="266"/>
      <c r="G322" s="266"/>
      <c r="H322" s="266"/>
      <c r="I322" s="266"/>
    </row>
    <row r="323" spans="1:9">
      <c r="A323" s="266"/>
      <c r="B323" s="266"/>
      <c r="C323" s="266"/>
      <c r="D323" s="266"/>
      <c r="E323" s="266"/>
      <c r="F323" s="266"/>
      <c r="G323" s="266"/>
      <c r="H323" s="266"/>
      <c r="I323" s="266"/>
    </row>
    <row r="324" spans="1:9">
      <c r="A324" s="266"/>
      <c r="B324" s="266"/>
      <c r="C324" s="266"/>
      <c r="D324" s="266"/>
      <c r="E324" s="266"/>
      <c r="F324" s="266"/>
      <c r="G324" s="266"/>
      <c r="H324" s="266"/>
      <c r="I324" s="266"/>
    </row>
    <row r="325" spans="1:9">
      <c r="A325" s="266"/>
      <c r="B325" s="266"/>
      <c r="C325" s="266"/>
      <c r="D325" s="266"/>
      <c r="E325" s="266"/>
      <c r="F325" s="266"/>
      <c r="G325" s="266"/>
      <c r="H325" s="266"/>
      <c r="I325" s="266"/>
    </row>
    <row r="326" spans="1:9">
      <c r="A326" s="266"/>
      <c r="B326" s="266"/>
      <c r="C326" s="266"/>
      <c r="D326" s="266"/>
      <c r="E326" s="266"/>
      <c r="F326" s="266"/>
      <c r="G326" s="266"/>
      <c r="H326" s="266"/>
      <c r="I326" s="266"/>
    </row>
    <row r="327" spans="1:9">
      <c r="A327" s="266"/>
      <c r="B327" s="266"/>
      <c r="C327" s="266"/>
      <c r="D327" s="266"/>
      <c r="E327" s="266"/>
      <c r="F327" s="266"/>
      <c r="G327" s="266"/>
      <c r="H327" s="266"/>
      <c r="I327" s="266"/>
    </row>
    <row r="328" spans="1:9">
      <c r="A328" s="266"/>
      <c r="B328" s="266"/>
      <c r="C328" s="266"/>
      <c r="D328" s="266"/>
      <c r="E328" s="266"/>
      <c r="F328" s="266"/>
      <c r="G328" s="266"/>
      <c r="H328" s="266"/>
      <c r="I328" s="266"/>
    </row>
    <row r="329" spans="1:9">
      <c r="A329" s="266"/>
      <c r="B329" s="266"/>
      <c r="C329" s="266"/>
      <c r="D329" s="266"/>
      <c r="E329" s="266"/>
      <c r="F329" s="266"/>
      <c r="G329" s="266"/>
      <c r="H329" s="266"/>
      <c r="I329" s="266"/>
    </row>
    <row r="330" spans="1:9">
      <c r="A330" s="266"/>
      <c r="B330" s="266"/>
      <c r="C330" s="266"/>
      <c r="D330" s="266"/>
      <c r="E330" s="266"/>
      <c r="F330" s="266"/>
      <c r="G330" s="266"/>
      <c r="H330" s="266"/>
      <c r="I330" s="266"/>
    </row>
    <row r="331" spans="1:9">
      <c r="A331" s="266"/>
      <c r="B331" s="266"/>
      <c r="C331" s="266"/>
      <c r="D331" s="266"/>
      <c r="E331" s="266"/>
      <c r="F331" s="266"/>
      <c r="G331" s="266"/>
      <c r="H331" s="266"/>
      <c r="I331" s="266"/>
    </row>
    <row r="332" spans="1:9">
      <c r="A332" s="266"/>
      <c r="B332" s="266"/>
      <c r="C332" s="266"/>
      <c r="D332" s="266"/>
      <c r="E332" s="266"/>
      <c r="F332" s="266"/>
      <c r="G332" s="266"/>
      <c r="H332" s="266"/>
      <c r="I332" s="266"/>
    </row>
    <row r="333" spans="1:9">
      <c r="A333" s="266"/>
      <c r="B333" s="266"/>
      <c r="C333" s="266"/>
      <c r="D333" s="266"/>
      <c r="E333" s="266"/>
      <c r="F333" s="266"/>
      <c r="G333" s="266"/>
      <c r="H333" s="266"/>
      <c r="I333" s="266"/>
    </row>
    <row r="334" spans="1:9">
      <c r="A334" s="266"/>
      <c r="B334" s="266"/>
      <c r="C334" s="266"/>
      <c r="D334" s="266"/>
      <c r="E334" s="266"/>
      <c r="F334" s="266"/>
      <c r="G334" s="266"/>
      <c r="H334" s="266"/>
      <c r="I334" s="266"/>
    </row>
  </sheetData>
  <sheetProtection algorithmName="SHA-512" hashValue="HVfV0cX1uJQcPJSUD3v1r/WSqq1kMnZ13WS+VT6JEDgiC7DvzMFgyAIMz3wUFvOgmYPjqHM9Lpi2xb2+Jr8thQ==" saltValue="+u1T9ZlPrD7Z6CqsU8I4yw==" spinCount="100000" sheet="1" objects="1" scenarios="1" formatRows="0"/>
  <mergeCells count="64">
    <mergeCell ref="A3:J3"/>
    <mergeCell ref="A18:B18"/>
    <mergeCell ref="I18:J18"/>
    <mergeCell ref="G18:H18"/>
    <mergeCell ref="A5:J5"/>
    <mergeCell ref="A7:J7"/>
    <mergeCell ref="A10:J10"/>
    <mergeCell ref="A17:J17"/>
    <mergeCell ref="A8:I8"/>
    <mergeCell ref="A68:J68"/>
    <mergeCell ref="A36:I36"/>
    <mergeCell ref="A37:I37"/>
    <mergeCell ref="A38:I38"/>
    <mergeCell ref="A39:I39"/>
    <mergeCell ref="A41:I41"/>
    <mergeCell ref="A66:I66"/>
    <mergeCell ref="A40:I40"/>
    <mergeCell ref="A42:I42"/>
    <mergeCell ref="A43:I43"/>
    <mergeCell ref="A44:I44"/>
    <mergeCell ref="A45:I45"/>
    <mergeCell ref="A52:I52"/>
    <mergeCell ref="A51:J51"/>
    <mergeCell ref="A55:J55"/>
    <mergeCell ref="A56:I56"/>
    <mergeCell ref="C19:D19"/>
    <mergeCell ref="A19:B19"/>
    <mergeCell ref="I20:J20"/>
    <mergeCell ref="G20:H20"/>
    <mergeCell ref="E20:F20"/>
    <mergeCell ref="C20:D20"/>
    <mergeCell ref="A20:B20"/>
    <mergeCell ref="A50:I50"/>
    <mergeCell ref="A22:J22"/>
    <mergeCell ref="A27:J27"/>
    <mergeCell ref="E18:F18"/>
    <mergeCell ref="C18:D18"/>
    <mergeCell ref="A35:I35"/>
    <mergeCell ref="B23:I23"/>
    <mergeCell ref="B24:I24"/>
    <mergeCell ref="B25:I25"/>
    <mergeCell ref="A34:J34"/>
    <mergeCell ref="A28:I28"/>
    <mergeCell ref="A29:I29"/>
    <mergeCell ref="A30:I30"/>
    <mergeCell ref="I19:J19"/>
    <mergeCell ref="G19:H19"/>
    <mergeCell ref="E19:F19"/>
    <mergeCell ref="A64:I64"/>
    <mergeCell ref="A65:I65"/>
    <mergeCell ref="A62:I62"/>
    <mergeCell ref="A31:I31"/>
    <mergeCell ref="A32:I32"/>
    <mergeCell ref="A49:I49"/>
    <mergeCell ref="A47:I47"/>
    <mergeCell ref="A48:I48"/>
    <mergeCell ref="A60:I60"/>
    <mergeCell ref="A61:I61"/>
    <mergeCell ref="A63:I63"/>
    <mergeCell ref="A57:I57"/>
    <mergeCell ref="A58:I58"/>
    <mergeCell ref="A59:I59"/>
    <mergeCell ref="A53:I53"/>
    <mergeCell ref="A46:I46"/>
  </mergeCells>
  <conditionalFormatting sqref="A50">
    <cfRule type="expression" dxfId="20" priority="2224">
      <formula>$J3="OUI"</formula>
    </cfRule>
    <cfRule type="expression" dxfId="19" priority="2225">
      <formula>$J49="NON"</formula>
    </cfRule>
  </conditionalFormatting>
  <conditionalFormatting sqref="A8:I8 A23:I25">
    <cfRule type="expression" dxfId="18" priority="2212">
      <formula>$J1048539="OUI"</formula>
    </cfRule>
    <cfRule type="expression" dxfId="17" priority="2213">
      <formula>$J8="NON"</formula>
    </cfRule>
  </conditionalFormatting>
  <conditionalFormatting sqref="A28:I32">
    <cfRule type="expression" dxfId="16" priority="2222">
      <formula>$J1048563="OUI"</formula>
    </cfRule>
    <cfRule type="expression" dxfId="15" priority="2223">
      <formula>$J28="NON"</formula>
    </cfRule>
  </conditionalFormatting>
  <conditionalFormatting sqref="A35:I41">
    <cfRule type="expression" dxfId="14" priority="2206">
      <formula>$J1048569="OUI"</formula>
    </cfRule>
    <cfRule type="expression" dxfId="13" priority="2207">
      <formula>$J35="NON"</formula>
    </cfRule>
  </conditionalFormatting>
  <conditionalFormatting sqref="A42:I46">
    <cfRule type="expression" dxfId="12" priority="2182">
      <formula>$J1048574="OUI"</formula>
    </cfRule>
    <cfRule type="expression" dxfId="11" priority="2183">
      <formula>$J42="NON"</formula>
    </cfRule>
  </conditionalFormatting>
  <conditionalFormatting sqref="A47:I49">
    <cfRule type="expression" dxfId="10" priority="1">
      <formula>$J1="OUI"</formula>
    </cfRule>
    <cfRule type="expression" dxfId="9" priority="2">
      <formula>$J47="NON"</formula>
    </cfRule>
  </conditionalFormatting>
  <conditionalFormatting sqref="A52:I52">
    <cfRule type="expression" dxfId="8" priority="2202">
      <formula>$J4="OUI"</formula>
    </cfRule>
    <cfRule type="expression" dxfId="7" priority="2203">
      <formula>$J52="NON"</formula>
    </cfRule>
  </conditionalFormatting>
  <conditionalFormatting sqref="A53:I53">
    <cfRule type="expression" dxfId="6" priority="2210">
      <formula>#REF!="OUI"</formula>
    </cfRule>
    <cfRule type="expression" dxfId="5" priority="2211">
      <formula>$J53="NON"</formula>
    </cfRule>
  </conditionalFormatting>
  <conditionalFormatting sqref="A56:I62">
    <cfRule type="expression" dxfId="4" priority="2195">
      <formula>$J56="NON"</formula>
    </cfRule>
  </conditionalFormatting>
  <conditionalFormatting sqref="A63:I66">
    <cfRule type="expression" dxfId="3" priority="2218">
      <formula>$J14="OUI"</formula>
    </cfRule>
    <cfRule type="expression" dxfId="2" priority="2219">
      <formula>$J63="NON"</formula>
    </cfRule>
  </conditionalFormatting>
  <conditionalFormatting sqref="J8 J23:J25 J28:J32 J35:J49 J52:J53 J56:J66">
    <cfRule type="containsText" dxfId="1" priority="5" operator="containsText" text="NON">
      <formula>NOT(ISERROR(SEARCH("NON",J8)))</formula>
    </cfRule>
    <cfRule type="containsText" dxfId="0" priority="6" operator="containsText" text="OUI">
      <formula>NOT(ISERROR(SEARCH("OUI",J8)))</formula>
    </cfRule>
  </conditionalFormatting>
  <pageMargins left="0.70866141732283472" right="0.70866141732283472" top="0.74803149606299213" bottom="0.55118110236220474" header="0.31496062992125984" footer="0.31496062992125984"/>
  <pageSetup paperSize="9" scale="65" orientation="portrait" r:id="rId1"/>
  <ignoredErrors>
    <ignoredError sqref="J36 C11:F1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5">
    <tabColor rgb="FFFF0000"/>
    <pageSetUpPr fitToPage="1"/>
  </sheetPr>
  <dimension ref="A1:L33"/>
  <sheetViews>
    <sheetView showGridLines="0" zoomScaleNormal="100" workbookViewId="0">
      <selection activeCell="G10" sqref="G10"/>
    </sheetView>
  </sheetViews>
  <sheetFormatPr baseColWidth="10" defaultColWidth="11.42578125" defaultRowHeight="12.75"/>
  <cols>
    <col min="1" max="1" width="8.140625" style="9" customWidth="1"/>
    <col min="2" max="2" width="24" style="9" customWidth="1"/>
    <col min="3" max="3" width="36" style="9" customWidth="1"/>
    <col min="4" max="4" width="32" style="9" customWidth="1"/>
    <col min="5" max="16384" width="11.42578125" style="9"/>
  </cols>
  <sheetData>
    <row r="1" spans="1:4" ht="12.95" customHeight="1"/>
    <row r="2" spans="1:4" s="21" customFormat="1" ht="33.950000000000003" customHeight="1">
      <c r="A2" s="595" t="s">
        <v>1039</v>
      </c>
      <c r="B2" s="596"/>
      <c r="C2" s="596"/>
      <c r="D2" s="596"/>
    </row>
    <row r="3" spans="1:4" s="78" customFormat="1" ht="10.5" customHeight="1"/>
    <row r="4" spans="1:4" s="43" customFormat="1" ht="28.35" customHeight="1">
      <c r="A4" s="597" t="s">
        <v>217</v>
      </c>
      <c r="B4" s="597"/>
      <c r="C4" s="597"/>
      <c r="D4" s="597"/>
    </row>
    <row r="5" spans="1:4" s="22" customFormat="1" ht="18" customHeight="1">
      <c r="A5" s="44" t="s">
        <v>6</v>
      </c>
      <c r="B5" s="842" t="s">
        <v>1187</v>
      </c>
      <c r="C5" s="842"/>
      <c r="D5" s="842"/>
    </row>
    <row r="6" spans="1:4" ht="18" customHeight="1">
      <c r="A6" s="44" t="s">
        <v>6</v>
      </c>
      <c r="B6" s="598" t="s">
        <v>1141</v>
      </c>
      <c r="C6" s="598"/>
      <c r="D6" s="598"/>
    </row>
    <row r="7" spans="1:4" s="22" customFormat="1" ht="18" customHeight="1">
      <c r="A7" s="44" t="s">
        <v>6</v>
      </c>
      <c r="B7" s="598" t="s">
        <v>1028</v>
      </c>
      <c r="C7" s="598"/>
      <c r="D7" s="598"/>
    </row>
    <row r="8" spans="1:4" s="78" customFormat="1" ht="10.5" customHeight="1">
      <c r="B8" s="93"/>
      <c r="C8" s="93"/>
      <c r="D8" s="93"/>
    </row>
    <row r="9" spans="1:4" s="24" customFormat="1" ht="60" customHeight="1">
      <c r="A9" s="594" t="s">
        <v>1137</v>
      </c>
      <c r="B9" s="594"/>
      <c r="C9" s="594"/>
      <c r="D9" s="594"/>
    </row>
    <row r="10" spans="1:4" s="23" customFormat="1" ht="143.1" customHeight="1">
      <c r="A10" s="593" t="s">
        <v>1138</v>
      </c>
      <c r="B10" s="593"/>
      <c r="C10" s="593"/>
      <c r="D10" s="593"/>
    </row>
    <row r="11" spans="1:4" s="23" customFormat="1" ht="96" customHeight="1">
      <c r="A11" s="593" t="s">
        <v>1189</v>
      </c>
      <c r="B11" s="593"/>
      <c r="C11" s="593"/>
      <c r="D11" s="593"/>
    </row>
    <row r="12" spans="1:4" s="78" customFormat="1" ht="20.25">
      <c r="A12" s="572"/>
      <c r="B12" s="592" t="s">
        <v>1185</v>
      </c>
      <c r="C12" s="592"/>
      <c r="D12" s="592"/>
    </row>
    <row r="33" spans="12:12">
      <c r="L33" s="25"/>
    </row>
  </sheetData>
  <sheetProtection algorithmName="SHA-512" hashValue="3T0ep12KOz0iGp6OllCSwPP8ADWiLA3JUZj8r44J14AmROmYeNRzlY+cvMleu2sjVm/fhfyRy99hZwYVkh22kA==" saltValue="sSVq9MpdGLhZ9y14OekIXA==" spinCount="100000" sheet="1" objects="1" scenarios="1" formatRows="0"/>
  <customSheetViews>
    <customSheetView guid="{21F13F3C-C390-477F-A569-DF7158452A6C}">
      <selection activeCell="A12" sqref="A12:F12"/>
      <rowBreaks count="1" manualBreakCount="1">
        <brk id="30" max="3" man="1"/>
      </rowBreaks>
      <colBreaks count="1" manualBreakCount="1">
        <brk id="4" max="1048575" man="1"/>
      </colBreaks>
      <pageMargins left="0.70866141732283472" right="0.70866141732283472" top="0.74803149606299213" bottom="0.74803149606299213" header="0.31496062992125984" footer="0.31496062992125984"/>
      <printOptions horizontalCentered="1"/>
      <pageSetup paperSize="9" scale="66" fitToHeight="0" orientation="portrait" r:id="rId1"/>
      <headerFooter alignWithMargins="0">
        <oddHeader>&amp;L&amp;G</oddHeader>
        <oddFooter>&amp;L&amp;"Arial,Fett"D&amp;8irection de la santé publique et des affaires sociales Service de la santé publique&amp;"Arial,Standard"&amp;R&amp;6Pages  sur &amp;P&amp;N</oddFooter>
      </headerFooter>
    </customSheetView>
  </customSheetViews>
  <mergeCells count="9">
    <mergeCell ref="B12:D12"/>
    <mergeCell ref="A11:D11"/>
    <mergeCell ref="A9:D9"/>
    <mergeCell ref="A2:D2"/>
    <mergeCell ref="A10:D10"/>
    <mergeCell ref="A4:D4"/>
    <mergeCell ref="B7:D7"/>
    <mergeCell ref="B5:D5"/>
    <mergeCell ref="B6:D6"/>
  </mergeCells>
  <hyperlinks>
    <hyperlink ref="B6:D6" location="'2. Systématique GPPH'!A1" display="Exigences spécifiques aux prestations en soins somatiques aigus (onglet 2.1)" xr:uid="{49A43273-2710-464F-905E-50ED2527A708}"/>
    <hyperlink ref="B7:D7" location="'3.7 ESS'!A1" display="Exigences spécifiques supplémentaires en soins somatiques aigus (onglet 3.7)" xr:uid="{615CB00C-F467-46AA-85BB-BC2BCE9015B5}"/>
    <hyperlink ref="B5:D5" r:id="rId2" display="Le guide d'appel à candidature du 23 juin 2026 (ne.ch/planification-hospitaliere)" xr:uid="{7C487E28-0968-4462-AE12-D8293CD84877}"/>
  </hyperlinks>
  <printOptions horizontalCentered="1"/>
  <pageMargins left="0.23622047244094491" right="0.23622047244094491" top="0.74803149606299213" bottom="0.74803149606299213" header="0.31496062992125984" footer="0.31496062992125984"/>
  <pageSetup paperSize="9" fitToHeight="0" orientation="portrait" r:id="rId3"/>
  <headerFooter scaleWithDoc="0" alignWithMargins="0"/>
  <rowBreaks count="1" manualBreakCount="1">
    <brk id="23"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3CB3C-1D75-4C46-A8EF-EB1277745318}">
  <sheetPr>
    <tabColor rgb="FFFF0000"/>
    <pageSetUpPr fitToPage="1"/>
  </sheetPr>
  <dimension ref="A1:Q194"/>
  <sheetViews>
    <sheetView showGridLines="0" zoomScale="85" zoomScaleNormal="85" workbookViewId="0">
      <selection activeCell="E7" sqref="E7"/>
    </sheetView>
  </sheetViews>
  <sheetFormatPr baseColWidth="10" defaultColWidth="11.42578125" defaultRowHeight="12.75"/>
  <cols>
    <col min="1" max="1" width="23.5703125" style="154" customWidth="1"/>
    <col min="2" max="2" width="14.42578125" style="154" customWidth="1"/>
    <col min="3" max="3" width="65.42578125" style="154" customWidth="1"/>
    <col min="4" max="4" width="13.42578125" style="154" customWidth="1"/>
    <col min="5" max="5" width="65.42578125" style="154" customWidth="1"/>
    <col min="6" max="13" width="17.28515625" style="154" customWidth="1"/>
    <col min="14" max="16384" width="11.42578125" style="154"/>
  </cols>
  <sheetData>
    <row r="1" spans="1:13" ht="12.95" customHeight="1">
      <c r="A1" s="153"/>
      <c r="B1" s="153"/>
      <c r="C1" s="153"/>
      <c r="D1" s="153"/>
      <c r="E1" s="153"/>
      <c r="F1" s="153"/>
      <c r="G1" s="153"/>
      <c r="H1" s="153"/>
      <c r="I1" s="153"/>
      <c r="J1" s="153"/>
      <c r="K1" s="153"/>
      <c r="L1" s="153"/>
      <c r="M1" s="153"/>
    </row>
    <row r="2" spans="1:13" ht="56.1" customHeight="1">
      <c r="A2" s="599" t="s">
        <v>1038</v>
      </c>
      <c r="B2" s="599"/>
      <c r="C2" s="599"/>
      <c r="D2" s="599"/>
      <c r="E2" s="599"/>
      <c r="F2" s="599"/>
      <c r="G2" s="599"/>
      <c r="H2" s="599"/>
      <c r="I2" s="599"/>
      <c r="J2" s="599"/>
      <c r="K2" s="599"/>
      <c r="L2" s="599"/>
      <c r="M2" s="599"/>
    </row>
    <row r="3" spans="1:13" ht="13.5" thickBot="1">
      <c r="A3" s="155"/>
      <c r="B3" s="153"/>
      <c r="C3" s="153"/>
      <c r="D3" s="153"/>
      <c r="E3" s="153"/>
      <c r="F3" s="153"/>
      <c r="G3" s="153"/>
      <c r="H3" s="153"/>
      <c r="I3" s="153"/>
      <c r="J3" s="153"/>
      <c r="K3" s="153"/>
      <c r="L3" s="153"/>
      <c r="M3" s="153"/>
    </row>
    <row r="4" spans="1:13" s="156" customFormat="1" ht="26.25" customHeight="1">
      <c r="A4" s="600" t="s">
        <v>480</v>
      </c>
      <c r="B4" s="603" t="s">
        <v>481</v>
      </c>
      <c r="C4" s="604"/>
      <c r="D4" s="607" t="s">
        <v>55</v>
      </c>
      <c r="E4" s="608"/>
      <c r="F4" s="608"/>
      <c r="G4" s="608"/>
      <c r="H4" s="608"/>
      <c r="I4" s="608"/>
      <c r="J4" s="608"/>
      <c r="K4" s="608"/>
      <c r="L4" s="609"/>
      <c r="M4" s="610" t="s">
        <v>984</v>
      </c>
    </row>
    <row r="5" spans="1:13" s="156" customFormat="1" ht="23.25" customHeight="1">
      <c r="A5" s="601"/>
      <c r="B5" s="605"/>
      <c r="C5" s="606"/>
      <c r="D5" s="157"/>
      <c r="E5" s="158"/>
      <c r="F5" s="158"/>
      <c r="G5" s="158"/>
      <c r="H5" s="158"/>
      <c r="I5" s="613" t="s">
        <v>54</v>
      </c>
      <c r="J5" s="613"/>
      <c r="K5" s="158"/>
      <c r="L5" s="159"/>
      <c r="M5" s="611"/>
    </row>
    <row r="6" spans="1:13" s="156" customFormat="1" ht="68.25" customHeight="1" thickBot="1">
      <c r="A6" s="602"/>
      <c r="B6" s="160" t="s">
        <v>482</v>
      </c>
      <c r="C6" s="161" t="s">
        <v>474</v>
      </c>
      <c r="D6" s="160" t="s">
        <v>469</v>
      </c>
      <c r="E6" s="162" t="s">
        <v>483</v>
      </c>
      <c r="F6" s="163" t="s">
        <v>484</v>
      </c>
      <c r="G6" s="163" t="s">
        <v>470</v>
      </c>
      <c r="H6" s="163" t="s">
        <v>475</v>
      </c>
      <c r="I6" s="163" t="s">
        <v>485</v>
      </c>
      <c r="J6" s="163" t="s">
        <v>476</v>
      </c>
      <c r="K6" s="163" t="s">
        <v>471</v>
      </c>
      <c r="L6" s="161" t="s">
        <v>486</v>
      </c>
      <c r="M6" s="612"/>
    </row>
    <row r="7" spans="1:13" s="170" customFormat="1">
      <c r="A7" s="617" t="s">
        <v>219</v>
      </c>
      <c r="B7" s="164" t="s">
        <v>220</v>
      </c>
      <c r="C7" s="165" t="s">
        <v>221</v>
      </c>
      <c r="D7" s="166">
        <v>0</v>
      </c>
      <c r="E7" s="167" t="s">
        <v>366</v>
      </c>
      <c r="F7" s="168">
        <v>1</v>
      </c>
      <c r="G7" s="168">
        <v>1</v>
      </c>
      <c r="H7" s="168">
        <v>1</v>
      </c>
      <c r="I7" s="168">
        <v>0</v>
      </c>
      <c r="J7" s="168">
        <v>0</v>
      </c>
      <c r="K7" s="168">
        <v>0</v>
      </c>
      <c r="L7" s="168">
        <v>0</v>
      </c>
      <c r="M7" s="169"/>
    </row>
    <row r="8" spans="1:13" s="170" customFormat="1" ht="13.5" thickBot="1">
      <c r="A8" s="618"/>
      <c r="B8" s="171" t="s">
        <v>222</v>
      </c>
      <c r="C8" s="172" t="s">
        <v>223</v>
      </c>
      <c r="D8" s="173">
        <v>0</v>
      </c>
      <c r="E8" s="174" t="s">
        <v>367</v>
      </c>
      <c r="F8" s="175">
        <v>2</v>
      </c>
      <c r="G8" s="175">
        <v>0</v>
      </c>
      <c r="H8" s="175">
        <v>0</v>
      </c>
      <c r="I8" s="175">
        <v>0</v>
      </c>
      <c r="J8" s="175" t="s">
        <v>220</v>
      </c>
      <c r="K8" s="175">
        <v>0</v>
      </c>
      <c r="L8" s="175">
        <v>0</v>
      </c>
      <c r="M8" s="176"/>
    </row>
    <row r="9" spans="1:13" s="178" customFormat="1">
      <c r="A9" s="614" t="s">
        <v>224</v>
      </c>
      <c r="B9" s="164" t="s">
        <v>63</v>
      </c>
      <c r="C9" s="165" t="s">
        <v>225</v>
      </c>
      <c r="D9" s="166" t="s">
        <v>220</v>
      </c>
      <c r="E9" s="167" t="s">
        <v>368</v>
      </c>
      <c r="F9" s="168">
        <v>1</v>
      </c>
      <c r="G9" s="168">
        <v>2</v>
      </c>
      <c r="H9" s="168">
        <v>1</v>
      </c>
      <c r="I9" s="168">
        <v>0</v>
      </c>
      <c r="J9" s="168">
        <v>0</v>
      </c>
      <c r="K9" s="168">
        <v>0</v>
      </c>
      <c r="L9" s="168">
        <v>0</v>
      </c>
      <c r="M9" s="177"/>
    </row>
    <row r="10" spans="1:13" s="178" customFormat="1">
      <c r="A10" s="615"/>
      <c r="B10" s="179" t="s">
        <v>64</v>
      </c>
      <c r="C10" s="180" t="s">
        <v>226</v>
      </c>
      <c r="D10" s="181" t="s">
        <v>220</v>
      </c>
      <c r="E10" s="182" t="s">
        <v>368</v>
      </c>
      <c r="F10" s="183">
        <v>0</v>
      </c>
      <c r="G10" s="183">
        <v>0</v>
      </c>
      <c r="H10" s="183">
        <v>1</v>
      </c>
      <c r="I10" s="183" t="s">
        <v>192</v>
      </c>
      <c r="J10" s="183">
        <v>0</v>
      </c>
      <c r="K10" s="183" t="s">
        <v>369</v>
      </c>
      <c r="L10" s="183" t="s">
        <v>370</v>
      </c>
      <c r="M10" s="184"/>
    </row>
    <row r="11" spans="1:13" s="178" customFormat="1">
      <c r="A11" s="615"/>
      <c r="B11" s="179" t="s">
        <v>65</v>
      </c>
      <c r="C11" s="180" t="s">
        <v>227</v>
      </c>
      <c r="D11" s="181" t="s">
        <v>220</v>
      </c>
      <c r="E11" s="182" t="s">
        <v>368</v>
      </c>
      <c r="F11" s="183">
        <v>2</v>
      </c>
      <c r="G11" s="183">
        <v>2</v>
      </c>
      <c r="H11" s="183">
        <v>2</v>
      </c>
      <c r="I11" s="183">
        <v>0</v>
      </c>
      <c r="J11" s="183">
        <v>0</v>
      </c>
      <c r="K11" s="183">
        <v>0</v>
      </c>
      <c r="L11" s="183">
        <v>0</v>
      </c>
      <c r="M11" s="184"/>
    </row>
    <row r="12" spans="1:13" s="178" customFormat="1" ht="13.5" thickBot="1">
      <c r="A12" s="616"/>
      <c r="B12" s="171" t="s">
        <v>66</v>
      </c>
      <c r="C12" s="185" t="s">
        <v>228</v>
      </c>
      <c r="D12" s="173" t="s">
        <v>371</v>
      </c>
      <c r="E12" s="174">
        <v>0</v>
      </c>
      <c r="F12" s="175">
        <v>0</v>
      </c>
      <c r="G12" s="175">
        <v>0</v>
      </c>
      <c r="H12" s="175">
        <v>0</v>
      </c>
      <c r="I12" s="175">
        <v>0</v>
      </c>
      <c r="J12" s="175">
        <v>0</v>
      </c>
      <c r="K12" s="175">
        <v>0</v>
      </c>
      <c r="L12" s="175">
        <v>0</v>
      </c>
      <c r="M12" s="176" t="s">
        <v>60</v>
      </c>
    </row>
    <row r="13" spans="1:13" s="178" customFormat="1">
      <c r="A13" s="614" t="s">
        <v>229</v>
      </c>
      <c r="B13" s="164" t="s">
        <v>67</v>
      </c>
      <c r="C13" s="165" t="s">
        <v>230</v>
      </c>
      <c r="D13" s="166" t="s">
        <v>371</v>
      </c>
      <c r="E13" s="167" t="s">
        <v>372</v>
      </c>
      <c r="F13" s="168">
        <v>2</v>
      </c>
      <c r="G13" s="168">
        <v>0</v>
      </c>
      <c r="H13" s="168">
        <v>1</v>
      </c>
      <c r="I13" s="168">
        <v>0</v>
      </c>
      <c r="J13" s="168">
        <v>0</v>
      </c>
      <c r="K13" s="168">
        <v>0</v>
      </c>
      <c r="L13" s="168">
        <v>0</v>
      </c>
      <c r="M13" s="177"/>
    </row>
    <row r="14" spans="1:13" s="178" customFormat="1">
      <c r="A14" s="615"/>
      <c r="B14" s="179" t="s">
        <v>68</v>
      </c>
      <c r="C14" s="180" t="s">
        <v>231</v>
      </c>
      <c r="D14" s="181" t="s">
        <v>371</v>
      </c>
      <c r="E14" s="182" t="s">
        <v>372</v>
      </c>
      <c r="F14" s="183">
        <v>2</v>
      </c>
      <c r="G14" s="183">
        <v>0</v>
      </c>
      <c r="H14" s="183">
        <v>1</v>
      </c>
      <c r="I14" s="183">
        <v>0</v>
      </c>
      <c r="J14" s="183">
        <v>0</v>
      </c>
      <c r="K14" s="183">
        <v>0</v>
      </c>
      <c r="L14" s="183">
        <v>0</v>
      </c>
      <c r="M14" s="184"/>
    </row>
    <row r="15" spans="1:13" s="178" customFormat="1" ht="25.5">
      <c r="A15" s="615"/>
      <c r="B15" s="179" t="s">
        <v>69</v>
      </c>
      <c r="C15" s="180" t="s">
        <v>232</v>
      </c>
      <c r="D15" s="181" t="s">
        <v>371</v>
      </c>
      <c r="E15" s="182" t="s">
        <v>373</v>
      </c>
      <c r="F15" s="183">
        <v>2</v>
      </c>
      <c r="G15" s="183">
        <v>0</v>
      </c>
      <c r="H15" s="183">
        <v>2</v>
      </c>
      <c r="I15" s="183" t="s">
        <v>76</v>
      </c>
      <c r="J15" s="183">
        <v>0</v>
      </c>
      <c r="K15" s="183" t="s">
        <v>369</v>
      </c>
      <c r="L15" s="183">
        <v>0</v>
      </c>
      <c r="M15" s="184"/>
    </row>
    <row r="16" spans="1:13" s="178" customFormat="1">
      <c r="A16" s="615"/>
      <c r="B16" s="179" t="s">
        <v>70</v>
      </c>
      <c r="C16" s="180" t="s">
        <v>233</v>
      </c>
      <c r="D16" s="181" t="s">
        <v>371</v>
      </c>
      <c r="E16" s="182" t="s">
        <v>372</v>
      </c>
      <c r="F16" s="183">
        <v>2</v>
      </c>
      <c r="G16" s="183">
        <v>0</v>
      </c>
      <c r="H16" s="183">
        <v>1</v>
      </c>
      <c r="I16" s="183">
        <v>0</v>
      </c>
      <c r="J16" s="183">
        <v>0</v>
      </c>
      <c r="K16" s="183">
        <v>0</v>
      </c>
      <c r="L16" s="183">
        <v>0</v>
      </c>
      <c r="M16" s="184"/>
    </row>
    <row r="17" spans="1:13" s="178" customFormat="1" ht="25.5">
      <c r="A17" s="615"/>
      <c r="B17" s="179" t="s">
        <v>71</v>
      </c>
      <c r="C17" s="180" t="s">
        <v>234</v>
      </c>
      <c r="D17" s="181" t="s">
        <v>220</v>
      </c>
      <c r="E17" s="182" t="s">
        <v>373</v>
      </c>
      <c r="F17" s="183">
        <v>2</v>
      </c>
      <c r="G17" s="183">
        <v>0</v>
      </c>
      <c r="H17" s="183">
        <v>1</v>
      </c>
      <c r="I17" s="183" t="s">
        <v>77</v>
      </c>
      <c r="J17" s="183">
        <v>0</v>
      </c>
      <c r="K17" s="183">
        <v>0</v>
      </c>
      <c r="L17" s="183">
        <v>0</v>
      </c>
      <c r="M17" s="184"/>
    </row>
    <row r="18" spans="1:13" s="178" customFormat="1" ht="25.5">
      <c r="A18" s="615"/>
      <c r="B18" s="179" t="s">
        <v>72</v>
      </c>
      <c r="C18" s="180" t="s">
        <v>235</v>
      </c>
      <c r="D18" s="181" t="s">
        <v>371</v>
      </c>
      <c r="E18" s="182" t="s">
        <v>372</v>
      </c>
      <c r="F18" s="183">
        <v>2</v>
      </c>
      <c r="G18" s="183">
        <v>0</v>
      </c>
      <c r="H18" s="183">
        <v>1</v>
      </c>
      <c r="I18" s="183">
        <v>0</v>
      </c>
      <c r="J18" s="183">
        <v>0</v>
      </c>
      <c r="K18" s="183">
        <v>0</v>
      </c>
      <c r="L18" s="183">
        <v>0</v>
      </c>
      <c r="M18" s="184"/>
    </row>
    <row r="19" spans="1:13" s="178" customFormat="1" ht="25.5">
      <c r="A19" s="615"/>
      <c r="B19" s="179" t="s">
        <v>73</v>
      </c>
      <c r="C19" s="180" t="s">
        <v>236</v>
      </c>
      <c r="D19" s="181" t="s">
        <v>220</v>
      </c>
      <c r="E19" s="182" t="s">
        <v>373</v>
      </c>
      <c r="F19" s="183">
        <v>2</v>
      </c>
      <c r="G19" s="183">
        <v>0</v>
      </c>
      <c r="H19" s="183">
        <v>1</v>
      </c>
      <c r="I19" s="183" t="s">
        <v>77</v>
      </c>
      <c r="J19" s="183">
        <v>0</v>
      </c>
      <c r="K19" s="183">
        <v>0</v>
      </c>
      <c r="L19" s="183">
        <v>0</v>
      </c>
      <c r="M19" s="184"/>
    </row>
    <row r="20" spans="1:13" s="178" customFormat="1">
      <c r="A20" s="615"/>
      <c r="B20" s="186" t="s">
        <v>74</v>
      </c>
      <c r="C20" s="187" t="s">
        <v>487</v>
      </c>
      <c r="D20" s="188"/>
      <c r="E20" s="189"/>
      <c r="F20" s="190"/>
      <c r="G20" s="190"/>
      <c r="H20" s="190"/>
      <c r="I20" s="190"/>
      <c r="J20" s="190"/>
      <c r="K20" s="190"/>
      <c r="L20" s="190"/>
      <c r="M20" s="191"/>
    </row>
    <row r="21" spans="1:13" s="178" customFormat="1" ht="25.5">
      <c r="A21" s="615"/>
      <c r="B21" s="179" t="s">
        <v>75</v>
      </c>
      <c r="C21" s="180" t="s">
        <v>237</v>
      </c>
      <c r="D21" s="181" t="s">
        <v>371</v>
      </c>
      <c r="E21" s="182" t="s">
        <v>374</v>
      </c>
      <c r="F21" s="183">
        <v>2</v>
      </c>
      <c r="G21" s="183">
        <v>0</v>
      </c>
      <c r="H21" s="183">
        <v>1</v>
      </c>
      <c r="I21" s="183">
        <v>0</v>
      </c>
      <c r="J21" s="183" t="s">
        <v>375</v>
      </c>
      <c r="K21" s="183" t="s">
        <v>369</v>
      </c>
      <c r="L21" s="183" t="s">
        <v>376</v>
      </c>
      <c r="M21" s="184" t="s">
        <v>60</v>
      </c>
    </row>
    <row r="22" spans="1:13" s="178" customFormat="1" ht="26.25" thickBot="1">
      <c r="A22" s="616"/>
      <c r="B22" s="171" t="s">
        <v>76</v>
      </c>
      <c r="C22" s="185" t="s">
        <v>238</v>
      </c>
      <c r="D22" s="173" t="s">
        <v>371</v>
      </c>
      <c r="E22" s="174" t="s">
        <v>377</v>
      </c>
      <c r="F22" s="175">
        <v>2</v>
      </c>
      <c r="G22" s="175">
        <v>0</v>
      </c>
      <c r="H22" s="175">
        <v>1</v>
      </c>
      <c r="I22" s="175">
        <v>0</v>
      </c>
      <c r="J22" s="175">
        <v>0</v>
      </c>
      <c r="K22" s="175" t="s">
        <v>369</v>
      </c>
      <c r="L22" s="175">
        <v>0</v>
      </c>
      <c r="M22" s="176"/>
    </row>
    <row r="23" spans="1:13" s="178" customFormat="1" ht="25.5">
      <c r="A23" s="614" t="s">
        <v>239</v>
      </c>
      <c r="B23" s="164" t="s">
        <v>77</v>
      </c>
      <c r="C23" s="165" t="s">
        <v>240</v>
      </c>
      <c r="D23" s="166" t="s">
        <v>220</v>
      </c>
      <c r="E23" s="167" t="s">
        <v>378</v>
      </c>
      <c r="F23" s="168">
        <v>2</v>
      </c>
      <c r="G23" s="168">
        <v>2</v>
      </c>
      <c r="H23" s="168">
        <v>2</v>
      </c>
      <c r="I23" s="168" t="s">
        <v>379</v>
      </c>
      <c r="J23" s="168">
        <v>0</v>
      </c>
      <c r="K23" s="168" t="s">
        <v>369</v>
      </c>
      <c r="L23" s="168">
        <v>0</v>
      </c>
      <c r="M23" s="177"/>
    </row>
    <row r="24" spans="1:13" s="178" customFormat="1">
      <c r="A24" s="615"/>
      <c r="B24" s="179" t="s">
        <v>78</v>
      </c>
      <c r="C24" s="180" t="s">
        <v>241</v>
      </c>
      <c r="D24" s="181" t="s">
        <v>220</v>
      </c>
      <c r="E24" s="182" t="s">
        <v>380</v>
      </c>
      <c r="F24" s="183">
        <v>3</v>
      </c>
      <c r="G24" s="183">
        <v>3</v>
      </c>
      <c r="H24" s="183">
        <v>3</v>
      </c>
      <c r="I24" s="183" t="s">
        <v>381</v>
      </c>
      <c r="J24" s="183">
        <v>0</v>
      </c>
      <c r="K24" s="183" t="s">
        <v>369</v>
      </c>
      <c r="L24" s="183" t="s">
        <v>370</v>
      </c>
      <c r="M24" s="184"/>
    </row>
    <row r="25" spans="1:13" s="178" customFormat="1" ht="25.5">
      <c r="A25" s="615"/>
      <c r="B25" s="186" t="s">
        <v>79</v>
      </c>
      <c r="C25" s="187" t="s">
        <v>488</v>
      </c>
      <c r="D25" s="188"/>
      <c r="E25" s="189"/>
      <c r="F25" s="190"/>
      <c r="G25" s="190"/>
      <c r="H25" s="190"/>
      <c r="I25" s="190"/>
      <c r="J25" s="190"/>
      <c r="K25" s="190"/>
      <c r="L25" s="190"/>
      <c r="M25" s="191"/>
    </row>
    <row r="26" spans="1:13" s="178" customFormat="1" ht="25.5">
      <c r="A26" s="615"/>
      <c r="B26" s="186" t="s">
        <v>80</v>
      </c>
      <c r="C26" s="187" t="s">
        <v>489</v>
      </c>
      <c r="D26" s="188"/>
      <c r="E26" s="189"/>
      <c r="F26" s="190"/>
      <c r="G26" s="190"/>
      <c r="H26" s="190"/>
      <c r="I26" s="190"/>
      <c r="J26" s="190"/>
      <c r="K26" s="190"/>
      <c r="L26" s="190"/>
      <c r="M26" s="191"/>
    </row>
    <row r="27" spans="1:13" s="178" customFormat="1" ht="25.5">
      <c r="A27" s="615"/>
      <c r="B27" s="186" t="s">
        <v>81</v>
      </c>
      <c r="C27" s="187" t="s">
        <v>490</v>
      </c>
      <c r="D27" s="188"/>
      <c r="E27" s="189"/>
      <c r="F27" s="190"/>
      <c r="G27" s="190"/>
      <c r="H27" s="190"/>
      <c r="I27" s="190"/>
      <c r="J27" s="190"/>
      <c r="K27" s="190"/>
      <c r="L27" s="190"/>
      <c r="M27" s="191"/>
    </row>
    <row r="28" spans="1:13" s="178" customFormat="1">
      <c r="A28" s="615"/>
      <c r="B28" s="186" t="s">
        <v>82</v>
      </c>
      <c r="C28" s="187" t="s">
        <v>491</v>
      </c>
      <c r="D28" s="188"/>
      <c r="E28" s="189"/>
      <c r="F28" s="190"/>
      <c r="G28" s="190"/>
      <c r="H28" s="190"/>
      <c r="I28" s="190"/>
      <c r="J28" s="190"/>
      <c r="K28" s="190"/>
      <c r="L28" s="190"/>
      <c r="M28" s="191"/>
    </row>
    <row r="29" spans="1:13" s="178" customFormat="1">
      <c r="A29" s="615"/>
      <c r="B29" s="179" t="s">
        <v>83</v>
      </c>
      <c r="C29" s="180" t="s">
        <v>242</v>
      </c>
      <c r="D29" s="181" t="s">
        <v>371</v>
      </c>
      <c r="E29" s="182" t="s">
        <v>382</v>
      </c>
      <c r="F29" s="183">
        <v>2</v>
      </c>
      <c r="G29" s="183">
        <v>0</v>
      </c>
      <c r="H29" s="183">
        <v>1</v>
      </c>
      <c r="I29" s="183">
        <v>0</v>
      </c>
      <c r="J29" s="183" t="s">
        <v>170</v>
      </c>
      <c r="K29" s="183">
        <v>0</v>
      </c>
      <c r="L29" s="183">
        <v>0</v>
      </c>
      <c r="M29" s="184"/>
    </row>
    <row r="30" spans="1:13" s="178" customFormat="1">
      <c r="A30" s="615"/>
      <c r="B30" s="192" t="s">
        <v>84</v>
      </c>
      <c r="C30" s="193" t="s">
        <v>492</v>
      </c>
      <c r="D30" s="194"/>
      <c r="E30" s="195"/>
      <c r="F30" s="196"/>
      <c r="G30" s="196"/>
      <c r="H30" s="196"/>
      <c r="I30" s="196"/>
      <c r="J30" s="196"/>
      <c r="K30" s="196"/>
      <c r="L30" s="196"/>
      <c r="M30" s="197"/>
    </row>
    <row r="31" spans="1:13" s="178" customFormat="1" ht="26.25" thickBot="1">
      <c r="A31" s="616"/>
      <c r="B31" s="171" t="s">
        <v>85</v>
      </c>
      <c r="C31" s="185" t="s">
        <v>243</v>
      </c>
      <c r="D31" s="173" t="s">
        <v>371</v>
      </c>
      <c r="E31" s="174" t="s">
        <v>382</v>
      </c>
      <c r="F31" s="175">
        <v>2</v>
      </c>
      <c r="G31" s="175">
        <v>0</v>
      </c>
      <c r="H31" s="175">
        <v>1</v>
      </c>
      <c r="I31" s="175" t="s">
        <v>383</v>
      </c>
      <c r="J31" s="175">
        <v>0</v>
      </c>
      <c r="K31" s="175">
        <v>0</v>
      </c>
      <c r="L31" s="175">
        <v>0</v>
      </c>
      <c r="M31" s="176"/>
    </row>
    <row r="32" spans="1:13" s="178" customFormat="1">
      <c r="A32" s="614" t="s">
        <v>244</v>
      </c>
      <c r="B32" s="164" t="s">
        <v>86</v>
      </c>
      <c r="C32" s="198" t="s">
        <v>244</v>
      </c>
      <c r="D32" s="199" t="s">
        <v>220</v>
      </c>
      <c r="E32" s="200" t="s">
        <v>384</v>
      </c>
      <c r="F32" s="201">
        <v>2</v>
      </c>
      <c r="G32" s="201">
        <v>2</v>
      </c>
      <c r="H32" s="201">
        <v>0</v>
      </c>
      <c r="I32" s="201">
        <v>0</v>
      </c>
      <c r="J32" s="201">
        <v>0</v>
      </c>
      <c r="K32" s="201">
        <v>0</v>
      </c>
      <c r="L32" s="201">
        <v>0</v>
      </c>
      <c r="M32" s="202"/>
    </row>
    <row r="33" spans="1:13" s="178" customFormat="1" ht="51">
      <c r="A33" s="615"/>
      <c r="B33" s="179" t="s">
        <v>87</v>
      </c>
      <c r="C33" s="203" t="s">
        <v>245</v>
      </c>
      <c r="D33" s="181" t="s">
        <v>220</v>
      </c>
      <c r="E33" s="182" t="s">
        <v>385</v>
      </c>
      <c r="F33" s="183">
        <v>2</v>
      </c>
      <c r="G33" s="183">
        <v>2</v>
      </c>
      <c r="H33" s="183">
        <v>0</v>
      </c>
      <c r="I33" s="183">
        <v>0</v>
      </c>
      <c r="J33" s="183">
        <v>0</v>
      </c>
      <c r="K33" s="183" t="s">
        <v>369</v>
      </c>
      <c r="L33" s="183">
        <v>0</v>
      </c>
      <c r="M33" s="184"/>
    </row>
    <row r="34" spans="1:13" s="178" customFormat="1" ht="25.5">
      <c r="A34" s="615"/>
      <c r="B34" s="179" t="s">
        <v>88</v>
      </c>
      <c r="C34" s="203" t="s">
        <v>477</v>
      </c>
      <c r="D34" s="181" t="s">
        <v>220</v>
      </c>
      <c r="E34" s="182" t="s">
        <v>386</v>
      </c>
      <c r="F34" s="183">
        <v>2</v>
      </c>
      <c r="G34" s="183">
        <v>2</v>
      </c>
      <c r="H34" s="183">
        <v>0</v>
      </c>
      <c r="I34" s="183" t="s">
        <v>387</v>
      </c>
      <c r="J34" s="183" t="s">
        <v>193</v>
      </c>
      <c r="K34" s="183" t="s">
        <v>369</v>
      </c>
      <c r="L34" s="183">
        <v>0</v>
      </c>
      <c r="M34" s="184"/>
    </row>
    <row r="35" spans="1:13" s="178" customFormat="1" ht="25.5">
      <c r="A35" s="615"/>
      <c r="B35" s="179" t="s">
        <v>89</v>
      </c>
      <c r="C35" s="203" t="s">
        <v>246</v>
      </c>
      <c r="D35" s="181" t="s">
        <v>220</v>
      </c>
      <c r="E35" s="182" t="s">
        <v>388</v>
      </c>
      <c r="F35" s="183">
        <v>2</v>
      </c>
      <c r="G35" s="183">
        <v>2</v>
      </c>
      <c r="H35" s="183">
        <v>2</v>
      </c>
      <c r="I35" s="183">
        <v>0</v>
      </c>
      <c r="J35" s="183" t="s">
        <v>90</v>
      </c>
      <c r="K35" s="183">
        <v>0</v>
      </c>
      <c r="L35" s="183">
        <v>0</v>
      </c>
      <c r="M35" s="184" t="s">
        <v>60</v>
      </c>
    </row>
    <row r="36" spans="1:13" s="178" customFormat="1">
      <c r="A36" s="615"/>
      <c r="B36" s="186" t="s">
        <v>90</v>
      </c>
      <c r="C36" s="204" t="s">
        <v>493</v>
      </c>
      <c r="D36" s="188"/>
      <c r="E36" s="189"/>
      <c r="F36" s="190"/>
      <c r="G36" s="190"/>
      <c r="H36" s="190"/>
      <c r="I36" s="190"/>
      <c r="J36" s="190"/>
      <c r="K36" s="190"/>
      <c r="L36" s="190"/>
      <c r="M36" s="191"/>
    </row>
    <row r="37" spans="1:13" s="178" customFormat="1">
      <c r="A37" s="615"/>
      <c r="B37" s="179" t="s">
        <v>91</v>
      </c>
      <c r="C37" s="203" t="s">
        <v>247</v>
      </c>
      <c r="D37" s="205">
        <v>0</v>
      </c>
      <c r="E37" s="182" t="s">
        <v>244</v>
      </c>
      <c r="F37" s="183">
        <v>2</v>
      </c>
      <c r="G37" s="183">
        <v>0</v>
      </c>
      <c r="H37" s="183">
        <v>0</v>
      </c>
      <c r="I37" s="183">
        <v>0</v>
      </c>
      <c r="J37" s="183" t="s">
        <v>389</v>
      </c>
      <c r="K37" s="183">
        <v>0</v>
      </c>
      <c r="L37" s="183" t="s">
        <v>370</v>
      </c>
      <c r="M37" s="184" t="s">
        <v>60</v>
      </c>
    </row>
    <row r="38" spans="1:13" s="178" customFormat="1">
      <c r="A38" s="615"/>
      <c r="B38" s="179" t="s">
        <v>92</v>
      </c>
      <c r="C38" s="203" t="s">
        <v>248</v>
      </c>
      <c r="D38" s="205">
        <v>0</v>
      </c>
      <c r="E38" s="182" t="s">
        <v>244</v>
      </c>
      <c r="F38" s="183">
        <v>2</v>
      </c>
      <c r="G38" s="183">
        <v>0</v>
      </c>
      <c r="H38" s="183">
        <v>0</v>
      </c>
      <c r="I38" s="183">
        <v>0</v>
      </c>
      <c r="J38" s="183">
        <v>0</v>
      </c>
      <c r="K38" s="183">
        <v>0</v>
      </c>
      <c r="L38" s="183" t="s">
        <v>370</v>
      </c>
      <c r="M38" s="184" t="s">
        <v>60</v>
      </c>
    </row>
    <row r="39" spans="1:13" s="178" customFormat="1" ht="13.5" thickBot="1">
      <c r="A39" s="616"/>
      <c r="B39" s="171" t="s">
        <v>93</v>
      </c>
      <c r="C39" s="206" t="s">
        <v>249</v>
      </c>
      <c r="D39" s="207">
        <v>0</v>
      </c>
      <c r="E39" s="208" t="s">
        <v>244</v>
      </c>
      <c r="F39" s="209">
        <v>2</v>
      </c>
      <c r="G39" s="210">
        <v>0</v>
      </c>
      <c r="H39" s="210">
        <v>0</v>
      </c>
      <c r="I39" s="210">
        <v>0</v>
      </c>
      <c r="J39" s="210">
        <v>0</v>
      </c>
      <c r="K39" s="210">
        <v>0</v>
      </c>
      <c r="L39" s="210">
        <v>0</v>
      </c>
      <c r="M39" s="211"/>
    </row>
    <row r="40" spans="1:13" s="178" customFormat="1">
      <c r="A40" s="614" t="s">
        <v>250</v>
      </c>
      <c r="B40" s="164" t="s">
        <v>94</v>
      </c>
      <c r="C40" s="165" t="s">
        <v>250</v>
      </c>
      <c r="D40" s="166" t="s">
        <v>371</v>
      </c>
      <c r="E40" s="167" t="s">
        <v>390</v>
      </c>
      <c r="F40" s="168">
        <v>2</v>
      </c>
      <c r="G40" s="168">
        <v>0</v>
      </c>
      <c r="H40" s="168">
        <v>1</v>
      </c>
      <c r="I40" s="168">
        <v>0</v>
      </c>
      <c r="J40" s="168">
        <v>0</v>
      </c>
      <c r="K40" s="168">
        <v>0</v>
      </c>
      <c r="L40" s="168">
        <v>0</v>
      </c>
      <c r="M40" s="177"/>
    </row>
    <row r="41" spans="1:13" s="178" customFormat="1">
      <c r="A41" s="615"/>
      <c r="B41" s="179" t="s">
        <v>95</v>
      </c>
      <c r="C41" s="180" t="s">
        <v>251</v>
      </c>
      <c r="D41" s="181" t="s">
        <v>371</v>
      </c>
      <c r="E41" s="182" t="s">
        <v>390</v>
      </c>
      <c r="F41" s="183">
        <v>2</v>
      </c>
      <c r="G41" s="183">
        <v>0</v>
      </c>
      <c r="H41" s="183">
        <v>1</v>
      </c>
      <c r="I41" s="183">
        <v>0</v>
      </c>
      <c r="J41" s="183">
        <v>0</v>
      </c>
      <c r="K41" s="183">
        <v>0</v>
      </c>
      <c r="L41" s="183">
        <v>0</v>
      </c>
      <c r="M41" s="184"/>
    </row>
    <row r="42" spans="1:13" s="178" customFormat="1">
      <c r="A42" s="615"/>
      <c r="B42" s="179" t="s">
        <v>96</v>
      </c>
      <c r="C42" s="180" t="s">
        <v>252</v>
      </c>
      <c r="D42" s="181" t="s">
        <v>371</v>
      </c>
      <c r="E42" s="182" t="s">
        <v>390</v>
      </c>
      <c r="F42" s="183">
        <v>2</v>
      </c>
      <c r="G42" s="183">
        <v>0</v>
      </c>
      <c r="H42" s="183">
        <v>1</v>
      </c>
      <c r="I42" s="183">
        <v>0</v>
      </c>
      <c r="J42" s="183">
        <v>0</v>
      </c>
      <c r="K42" s="183">
        <v>0</v>
      </c>
      <c r="L42" s="183">
        <v>0</v>
      </c>
      <c r="M42" s="184"/>
    </row>
    <row r="43" spans="1:13" s="178" customFormat="1">
      <c r="A43" s="615"/>
      <c r="B43" s="179" t="s">
        <v>97</v>
      </c>
      <c r="C43" s="180" t="s">
        <v>253</v>
      </c>
      <c r="D43" s="181" t="s">
        <v>371</v>
      </c>
      <c r="E43" s="182" t="s">
        <v>390</v>
      </c>
      <c r="F43" s="183">
        <v>2</v>
      </c>
      <c r="G43" s="183">
        <v>0</v>
      </c>
      <c r="H43" s="183">
        <v>1</v>
      </c>
      <c r="I43" s="183">
        <v>0</v>
      </c>
      <c r="J43" s="183">
        <v>0</v>
      </c>
      <c r="K43" s="183">
        <v>0</v>
      </c>
      <c r="L43" s="183">
        <v>0</v>
      </c>
      <c r="M43" s="184"/>
    </row>
    <row r="44" spans="1:13" s="178" customFormat="1">
      <c r="A44" s="615"/>
      <c r="B44" s="179" t="s">
        <v>98</v>
      </c>
      <c r="C44" s="180" t="s">
        <v>254</v>
      </c>
      <c r="D44" s="181" t="s">
        <v>371</v>
      </c>
      <c r="E44" s="182" t="s">
        <v>390</v>
      </c>
      <c r="F44" s="183">
        <v>2</v>
      </c>
      <c r="G44" s="183">
        <v>0</v>
      </c>
      <c r="H44" s="183">
        <v>1</v>
      </c>
      <c r="I44" s="183">
        <v>0</v>
      </c>
      <c r="J44" s="183">
        <v>0</v>
      </c>
      <c r="K44" s="183">
        <v>0</v>
      </c>
      <c r="L44" s="183">
        <v>0</v>
      </c>
      <c r="M44" s="184"/>
    </row>
    <row r="45" spans="1:13" s="178" customFormat="1" ht="13.5" thickBot="1">
      <c r="A45" s="616"/>
      <c r="B45" s="171" t="s">
        <v>99</v>
      </c>
      <c r="C45" s="185" t="s">
        <v>255</v>
      </c>
      <c r="D45" s="212" t="s">
        <v>371</v>
      </c>
      <c r="E45" s="213" t="s">
        <v>390</v>
      </c>
      <c r="F45" s="210">
        <v>2</v>
      </c>
      <c r="G45" s="210">
        <v>0</v>
      </c>
      <c r="H45" s="210">
        <v>1</v>
      </c>
      <c r="I45" s="210">
        <v>0</v>
      </c>
      <c r="J45" s="210">
        <v>0</v>
      </c>
      <c r="K45" s="210">
        <v>0</v>
      </c>
      <c r="L45" s="210">
        <v>0</v>
      </c>
      <c r="M45" s="211"/>
    </row>
    <row r="46" spans="1:13" s="178" customFormat="1" ht="13.5" thickBot="1">
      <c r="A46" s="214" t="s">
        <v>256</v>
      </c>
      <c r="B46" s="215" t="s">
        <v>100</v>
      </c>
      <c r="C46" s="216" t="s">
        <v>256</v>
      </c>
      <c r="D46" s="217" t="s">
        <v>220</v>
      </c>
      <c r="E46" s="218" t="s">
        <v>391</v>
      </c>
      <c r="F46" s="219">
        <v>1</v>
      </c>
      <c r="G46" s="219">
        <v>1</v>
      </c>
      <c r="H46" s="219">
        <v>1</v>
      </c>
      <c r="I46" s="219">
        <v>0</v>
      </c>
      <c r="J46" s="219">
        <v>0</v>
      </c>
      <c r="K46" s="219">
        <v>0</v>
      </c>
      <c r="L46" s="219">
        <v>0</v>
      </c>
      <c r="M46" s="169" t="s">
        <v>60</v>
      </c>
    </row>
    <row r="47" spans="1:13" s="178" customFormat="1">
      <c r="A47" s="614" t="s">
        <v>257</v>
      </c>
      <c r="B47" s="164" t="s">
        <v>101</v>
      </c>
      <c r="C47" s="165" t="s">
        <v>257</v>
      </c>
      <c r="D47" s="166" t="s">
        <v>220</v>
      </c>
      <c r="E47" s="167" t="s">
        <v>478</v>
      </c>
      <c r="F47" s="168">
        <v>2</v>
      </c>
      <c r="G47" s="168">
        <v>2</v>
      </c>
      <c r="H47" s="168">
        <v>1</v>
      </c>
      <c r="I47" s="168">
        <v>0</v>
      </c>
      <c r="J47" s="168" t="s">
        <v>103</v>
      </c>
      <c r="K47" s="168" t="s">
        <v>369</v>
      </c>
      <c r="L47" s="168">
        <v>0</v>
      </c>
      <c r="M47" s="177"/>
    </row>
    <row r="48" spans="1:13" s="178" customFormat="1" ht="13.5" thickBot="1">
      <c r="A48" s="616"/>
      <c r="B48" s="171" t="s">
        <v>102</v>
      </c>
      <c r="C48" s="185" t="s">
        <v>258</v>
      </c>
      <c r="D48" s="212" t="s">
        <v>220</v>
      </c>
      <c r="E48" s="213" t="s">
        <v>257</v>
      </c>
      <c r="F48" s="210">
        <v>2</v>
      </c>
      <c r="G48" s="210">
        <v>2</v>
      </c>
      <c r="H48" s="210">
        <v>2</v>
      </c>
      <c r="I48" s="210">
        <v>0</v>
      </c>
      <c r="J48" s="210">
        <v>0</v>
      </c>
      <c r="K48" s="210" t="s">
        <v>369</v>
      </c>
      <c r="L48" s="210">
        <v>0</v>
      </c>
      <c r="M48" s="211"/>
    </row>
    <row r="49" spans="1:13" s="178" customFormat="1">
      <c r="A49" s="614" t="s">
        <v>259</v>
      </c>
      <c r="B49" s="164" t="s">
        <v>103</v>
      </c>
      <c r="C49" s="165" t="s">
        <v>259</v>
      </c>
      <c r="D49" s="166" t="s">
        <v>220</v>
      </c>
      <c r="E49" s="220" t="s">
        <v>1084</v>
      </c>
      <c r="F49" s="168">
        <v>2</v>
      </c>
      <c r="G49" s="168">
        <v>2</v>
      </c>
      <c r="H49" s="168">
        <v>1</v>
      </c>
      <c r="I49" s="168" t="s">
        <v>101</v>
      </c>
      <c r="J49" s="168">
        <v>0</v>
      </c>
      <c r="K49" s="168" t="s">
        <v>369</v>
      </c>
      <c r="L49" s="168">
        <v>0</v>
      </c>
      <c r="M49" s="177"/>
    </row>
    <row r="50" spans="1:13" s="178" customFormat="1">
      <c r="A50" s="615"/>
      <c r="B50" s="186" t="s">
        <v>104</v>
      </c>
      <c r="C50" s="187" t="s">
        <v>494</v>
      </c>
      <c r="D50" s="188"/>
      <c r="E50" s="189"/>
      <c r="F50" s="190"/>
      <c r="G50" s="190"/>
      <c r="H50" s="190"/>
      <c r="I50" s="190"/>
      <c r="J50" s="190"/>
      <c r="K50" s="190"/>
      <c r="L50" s="190"/>
      <c r="M50" s="191"/>
    </row>
    <row r="51" spans="1:13" s="178" customFormat="1">
      <c r="A51" s="615"/>
      <c r="B51" s="186" t="s">
        <v>105</v>
      </c>
      <c r="C51" s="187" t="s">
        <v>495</v>
      </c>
      <c r="D51" s="188"/>
      <c r="E51" s="189"/>
      <c r="F51" s="190"/>
      <c r="G51" s="190"/>
      <c r="H51" s="190"/>
      <c r="I51" s="190"/>
      <c r="J51" s="190"/>
      <c r="K51" s="190"/>
      <c r="L51" s="190"/>
      <c r="M51" s="191"/>
    </row>
    <row r="52" spans="1:13" s="178" customFormat="1">
      <c r="A52" s="615"/>
      <c r="B52" s="186" t="s">
        <v>106</v>
      </c>
      <c r="C52" s="187" t="s">
        <v>496</v>
      </c>
      <c r="D52" s="188"/>
      <c r="E52" s="189"/>
      <c r="F52" s="190"/>
      <c r="G52" s="190"/>
      <c r="H52" s="190"/>
      <c r="I52" s="190"/>
      <c r="J52" s="190"/>
      <c r="K52" s="190"/>
      <c r="L52" s="190"/>
      <c r="M52" s="191"/>
    </row>
    <row r="53" spans="1:13" s="178" customFormat="1">
      <c r="A53" s="615"/>
      <c r="B53" s="179" t="s">
        <v>107</v>
      </c>
      <c r="C53" s="180" t="s">
        <v>260</v>
      </c>
      <c r="D53" s="181" t="s">
        <v>220</v>
      </c>
      <c r="E53" s="182" t="s">
        <v>392</v>
      </c>
      <c r="F53" s="183">
        <v>2</v>
      </c>
      <c r="G53" s="183">
        <v>2</v>
      </c>
      <c r="H53" s="183">
        <v>1</v>
      </c>
      <c r="I53" s="183">
        <v>0</v>
      </c>
      <c r="J53" s="183" t="s">
        <v>100</v>
      </c>
      <c r="K53" s="183">
        <v>0</v>
      </c>
      <c r="L53" s="183">
        <v>0</v>
      </c>
      <c r="M53" s="184" t="s">
        <v>60</v>
      </c>
    </row>
    <row r="54" spans="1:13" s="178" customFormat="1">
      <c r="A54" s="615"/>
      <c r="B54" s="186" t="s">
        <v>108</v>
      </c>
      <c r="C54" s="187" t="s">
        <v>497</v>
      </c>
      <c r="D54" s="188"/>
      <c r="E54" s="189"/>
      <c r="F54" s="190"/>
      <c r="G54" s="190"/>
      <c r="H54" s="190"/>
      <c r="I54" s="190"/>
      <c r="J54" s="190"/>
      <c r="K54" s="190"/>
      <c r="L54" s="190"/>
      <c r="M54" s="191"/>
    </row>
    <row r="55" spans="1:13" s="178" customFormat="1" ht="13.5" thickBot="1">
      <c r="A55" s="616"/>
      <c r="B55" s="221" t="s">
        <v>109</v>
      </c>
      <c r="C55" s="222" t="s">
        <v>498</v>
      </c>
      <c r="D55" s="194"/>
      <c r="E55" s="195"/>
      <c r="F55" s="196"/>
      <c r="G55" s="196"/>
      <c r="H55" s="196"/>
      <c r="I55" s="196"/>
      <c r="J55" s="196"/>
      <c r="K55" s="196"/>
      <c r="L55" s="196"/>
      <c r="M55" s="197"/>
    </row>
    <row r="56" spans="1:13" s="178" customFormat="1" ht="38.25">
      <c r="A56" s="614" t="s">
        <v>261</v>
      </c>
      <c r="B56" s="164" t="s">
        <v>110</v>
      </c>
      <c r="C56" s="165" t="s">
        <v>262</v>
      </c>
      <c r="D56" s="166" t="s">
        <v>220</v>
      </c>
      <c r="E56" s="167" t="s">
        <v>393</v>
      </c>
      <c r="F56" s="168">
        <v>1</v>
      </c>
      <c r="G56" s="168">
        <v>1</v>
      </c>
      <c r="H56" s="168">
        <v>2</v>
      </c>
      <c r="I56" s="168" t="s">
        <v>192</v>
      </c>
      <c r="J56" s="168">
        <v>0</v>
      </c>
      <c r="K56" s="168" t="s">
        <v>369</v>
      </c>
      <c r="L56" s="168">
        <v>0</v>
      </c>
      <c r="M56" s="177"/>
    </row>
    <row r="57" spans="1:13" s="178" customFormat="1" ht="38.25">
      <c r="A57" s="615"/>
      <c r="B57" s="179" t="s">
        <v>111</v>
      </c>
      <c r="C57" s="180" t="s">
        <v>263</v>
      </c>
      <c r="D57" s="181" t="s">
        <v>220</v>
      </c>
      <c r="E57" s="182" t="s">
        <v>393</v>
      </c>
      <c r="F57" s="183">
        <v>1</v>
      </c>
      <c r="G57" s="183">
        <v>1</v>
      </c>
      <c r="H57" s="183">
        <v>2</v>
      </c>
      <c r="I57" s="183" t="s">
        <v>192</v>
      </c>
      <c r="J57" s="183">
        <v>0</v>
      </c>
      <c r="K57" s="183" t="s">
        <v>369</v>
      </c>
      <c r="L57" s="183" t="s">
        <v>394</v>
      </c>
      <c r="M57" s="184"/>
    </row>
    <row r="58" spans="1:13" s="178" customFormat="1" ht="38.25">
      <c r="A58" s="615"/>
      <c r="B58" s="179" t="s">
        <v>112</v>
      </c>
      <c r="C58" s="180" t="s">
        <v>264</v>
      </c>
      <c r="D58" s="181" t="s">
        <v>220</v>
      </c>
      <c r="E58" s="182" t="s">
        <v>395</v>
      </c>
      <c r="F58" s="183">
        <v>1</v>
      </c>
      <c r="G58" s="183">
        <v>1</v>
      </c>
      <c r="H58" s="183">
        <v>1</v>
      </c>
      <c r="I58" s="183" t="s">
        <v>192</v>
      </c>
      <c r="J58" s="183">
        <v>0</v>
      </c>
      <c r="K58" s="183" t="s">
        <v>369</v>
      </c>
      <c r="L58" s="183">
        <v>0</v>
      </c>
      <c r="M58" s="184"/>
    </row>
    <row r="59" spans="1:13" s="178" customFormat="1" ht="38.25">
      <c r="A59" s="615"/>
      <c r="B59" s="179" t="s">
        <v>113</v>
      </c>
      <c r="C59" s="180" t="s">
        <v>265</v>
      </c>
      <c r="D59" s="181" t="s">
        <v>220</v>
      </c>
      <c r="E59" s="182" t="s">
        <v>393</v>
      </c>
      <c r="F59" s="183">
        <v>1</v>
      </c>
      <c r="G59" s="183">
        <v>1</v>
      </c>
      <c r="H59" s="183">
        <v>1</v>
      </c>
      <c r="I59" s="183">
        <v>0</v>
      </c>
      <c r="J59" s="183">
        <v>0</v>
      </c>
      <c r="K59" s="183" t="s">
        <v>369</v>
      </c>
      <c r="L59" s="183">
        <v>0</v>
      </c>
      <c r="M59" s="184"/>
    </row>
    <row r="60" spans="1:13" s="178" customFormat="1" ht="25.5">
      <c r="A60" s="615"/>
      <c r="B60" s="223" t="s">
        <v>114</v>
      </c>
      <c r="C60" s="203" t="s">
        <v>266</v>
      </c>
      <c r="D60" s="181" t="s">
        <v>220</v>
      </c>
      <c r="E60" s="182" t="s">
        <v>396</v>
      </c>
      <c r="F60" s="183">
        <v>2</v>
      </c>
      <c r="G60" s="183">
        <v>2</v>
      </c>
      <c r="H60" s="183">
        <v>2</v>
      </c>
      <c r="I60" s="183">
        <v>0</v>
      </c>
      <c r="J60" s="183">
        <v>0</v>
      </c>
      <c r="K60" s="183">
        <v>0</v>
      </c>
      <c r="L60" s="183" t="s">
        <v>394</v>
      </c>
      <c r="M60" s="184" t="s">
        <v>60</v>
      </c>
    </row>
    <row r="61" spans="1:13" s="178" customFormat="1" ht="13.5" thickBot="1">
      <c r="A61" s="616"/>
      <c r="B61" s="224" t="s">
        <v>115</v>
      </c>
      <c r="C61" s="225" t="s">
        <v>499</v>
      </c>
      <c r="D61" s="226"/>
      <c r="E61" s="227"/>
      <c r="F61" s="228"/>
      <c r="G61" s="228"/>
      <c r="H61" s="228"/>
      <c r="I61" s="228"/>
      <c r="J61" s="228"/>
      <c r="K61" s="228"/>
      <c r="L61" s="228"/>
      <c r="M61" s="229"/>
    </row>
    <row r="62" spans="1:13" s="178" customFormat="1" ht="25.5">
      <c r="A62" s="614" t="s">
        <v>267</v>
      </c>
      <c r="B62" s="164" t="s">
        <v>116</v>
      </c>
      <c r="C62" s="165" t="s">
        <v>268</v>
      </c>
      <c r="D62" s="166" t="s">
        <v>220</v>
      </c>
      <c r="E62" s="167" t="s">
        <v>397</v>
      </c>
      <c r="F62" s="168">
        <v>2</v>
      </c>
      <c r="G62" s="168">
        <v>2</v>
      </c>
      <c r="H62" s="168">
        <v>1</v>
      </c>
      <c r="I62" s="168" t="s">
        <v>398</v>
      </c>
      <c r="J62" s="168">
        <v>0</v>
      </c>
      <c r="K62" s="168">
        <v>0</v>
      </c>
      <c r="L62" s="168" t="s">
        <v>394</v>
      </c>
      <c r="M62" s="177"/>
    </row>
    <row r="63" spans="1:13" s="178" customFormat="1" ht="63.75">
      <c r="A63" s="615"/>
      <c r="B63" s="179" t="s">
        <v>117</v>
      </c>
      <c r="C63" s="180" t="s">
        <v>269</v>
      </c>
      <c r="D63" s="181" t="s">
        <v>220</v>
      </c>
      <c r="E63" s="182" t="s">
        <v>997</v>
      </c>
      <c r="F63" s="183">
        <v>2</v>
      </c>
      <c r="G63" s="183">
        <v>2</v>
      </c>
      <c r="H63" s="183">
        <v>1</v>
      </c>
      <c r="I63" s="183" t="s">
        <v>121</v>
      </c>
      <c r="J63" s="183" t="s">
        <v>399</v>
      </c>
      <c r="K63" s="183">
        <v>0</v>
      </c>
      <c r="L63" s="183">
        <v>0</v>
      </c>
      <c r="M63" s="184"/>
    </row>
    <row r="64" spans="1:13" s="178" customFormat="1" ht="63.75">
      <c r="A64" s="615"/>
      <c r="B64" s="179" t="s">
        <v>118</v>
      </c>
      <c r="C64" s="180" t="s">
        <v>270</v>
      </c>
      <c r="D64" s="181" t="s">
        <v>220</v>
      </c>
      <c r="E64" s="182" t="s">
        <v>998</v>
      </c>
      <c r="F64" s="183">
        <v>3</v>
      </c>
      <c r="G64" s="183">
        <v>3</v>
      </c>
      <c r="H64" s="183">
        <v>2</v>
      </c>
      <c r="I64" s="183">
        <v>0</v>
      </c>
      <c r="J64" s="183" t="s">
        <v>124</v>
      </c>
      <c r="K64" s="183">
        <v>0</v>
      </c>
      <c r="L64" s="183" t="s">
        <v>400</v>
      </c>
      <c r="M64" s="184" t="s">
        <v>60</v>
      </c>
    </row>
    <row r="65" spans="1:13" s="178" customFormat="1" ht="51">
      <c r="A65" s="615"/>
      <c r="B65" s="179" t="s">
        <v>119</v>
      </c>
      <c r="C65" s="180" t="s">
        <v>271</v>
      </c>
      <c r="D65" s="181" t="s">
        <v>220</v>
      </c>
      <c r="E65" s="182" t="s">
        <v>510</v>
      </c>
      <c r="F65" s="183">
        <v>2</v>
      </c>
      <c r="G65" s="183">
        <v>2</v>
      </c>
      <c r="H65" s="183">
        <v>2</v>
      </c>
      <c r="I65" s="183" t="s">
        <v>401</v>
      </c>
      <c r="J65" s="183" t="s">
        <v>402</v>
      </c>
      <c r="K65" s="183">
        <v>0</v>
      </c>
      <c r="L65" s="183" t="s">
        <v>403</v>
      </c>
      <c r="M65" s="184"/>
    </row>
    <row r="66" spans="1:13" s="178" customFormat="1" ht="51">
      <c r="A66" s="615"/>
      <c r="B66" s="179" t="s">
        <v>120</v>
      </c>
      <c r="C66" s="180" t="s">
        <v>272</v>
      </c>
      <c r="D66" s="181" t="s">
        <v>220</v>
      </c>
      <c r="E66" s="182" t="s">
        <v>404</v>
      </c>
      <c r="F66" s="183">
        <v>2</v>
      </c>
      <c r="G66" s="183">
        <v>2</v>
      </c>
      <c r="H66" s="183">
        <v>2</v>
      </c>
      <c r="I66" s="183" t="s">
        <v>405</v>
      </c>
      <c r="J66" s="183" t="s">
        <v>406</v>
      </c>
      <c r="K66" s="183">
        <v>0</v>
      </c>
      <c r="L66" s="183" t="s">
        <v>407</v>
      </c>
      <c r="M66" s="184" t="s">
        <v>60</v>
      </c>
    </row>
    <row r="67" spans="1:13" s="178" customFormat="1">
      <c r="A67" s="615"/>
      <c r="B67" s="179" t="s">
        <v>121</v>
      </c>
      <c r="C67" s="180" t="s">
        <v>273</v>
      </c>
      <c r="D67" s="181" t="s">
        <v>220</v>
      </c>
      <c r="E67" s="182" t="s">
        <v>408</v>
      </c>
      <c r="F67" s="183">
        <v>2</v>
      </c>
      <c r="G67" s="183">
        <v>2</v>
      </c>
      <c r="H67" s="183">
        <v>1</v>
      </c>
      <c r="I67" s="183">
        <v>0</v>
      </c>
      <c r="J67" s="183">
        <v>0</v>
      </c>
      <c r="K67" s="183">
        <v>0</v>
      </c>
      <c r="L67" s="183">
        <v>0</v>
      </c>
      <c r="M67" s="184"/>
    </row>
    <row r="68" spans="1:13" s="178" customFormat="1" ht="13.5" thickBot="1">
      <c r="A68" s="616"/>
      <c r="B68" s="171" t="s">
        <v>122</v>
      </c>
      <c r="C68" s="185" t="s">
        <v>274</v>
      </c>
      <c r="D68" s="212" t="s">
        <v>220</v>
      </c>
      <c r="E68" s="213" t="s">
        <v>58</v>
      </c>
      <c r="F68" s="210">
        <v>2</v>
      </c>
      <c r="G68" s="210">
        <v>2</v>
      </c>
      <c r="H68" s="210">
        <v>2</v>
      </c>
      <c r="I68" s="210">
        <v>0</v>
      </c>
      <c r="J68" s="210">
        <v>0</v>
      </c>
      <c r="K68" s="210">
        <v>0</v>
      </c>
      <c r="L68" s="210">
        <v>0</v>
      </c>
      <c r="M68" s="211"/>
    </row>
    <row r="69" spans="1:13" s="178" customFormat="1">
      <c r="A69" s="614" t="s">
        <v>275</v>
      </c>
      <c r="B69" s="164" t="s">
        <v>123</v>
      </c>
      <c r="C69" s="165" t="s">
        <v>276</v>
      </c>
      <c r="D69" s="166" t="s">
        <v>220</v>
      </c>
      <c r="E69" s="167" t="s">
        <v>409</v>
      </c>
      <c r="F69" s="168">
        <v>3</v>
      </c>
      <c r="G69" s="168">
        <v>3</v>
      </c>
      <c r="H69" s="168">
        <v>3</v>
      </c>
      <c r="I69" s="168" t="s">
        <v>124</v>
      </c>
      <c r="J69" s="168">
        <v>0</v>
      </c>
      <c r="K69" s="168">
        <v>0</v>
      </c>
      <c r="L69" s="168">
        <v>0</v>
      </c>
      <c r="M69" s="177"/>
    </row>
    <row r="70" spans="1:13" s="178" customFormat="1" ht="38.25">
      <c r="A70" s="615"/>
      <c r="B70" s="179" t="s">
        <v>124</v>
      </c>
      <c r="C70" s="180" t="s">
        <v>479</v>
      </c>
      <c r="D70" s="181" t="s">
        <v>220</v>
      </c>
      <c r="E70" s="182" t="s">
        <v>409</v>
      </c>
      <c r="F70" s="183">
        <v>3</v>
      </c>
      <c r="G70" s="183">
        <v>3</v>
      </c>
      <c r="H70" s="183">
        <v>3</v>
      </c>
      <c r="I70" s="183" t="s">
        <v>410</v>
      </c>
      <c r="J70" s="183">
        <v>0</v>
      </c>
      <c r="K70" s="183">
        <v>0</v>
      </c>
      <c r="L70" s="183">
        <v>0</v>
      </c>
      <c r="M70" s="184" t="s">
        <v>60</v>
      </c>
    </row>
    <row r="71" spans="1:13" s="178" customFormat="1">
      <c r="A71" s="615"/>
      <c r="B71" s="179" t="s">
        <v>125</v>
      </c>
      <c r="C71" s="180" t="s">
        <v>278</v>
      </c>
      <c r="D71" s="181" t="s">
        <v>220</v>
      </c>
      <c r="E71" s="182" t="s">
        <v>409</v>
      </c>
      <c r="F71" s="183">
        <v>3</v>
      </c>
      <c r="G71" s="183">
        <v>3</v>
      </c>
      <c r="H71" s="183">
        <v>3</v>
      </c>
      <c r="I71" s="183">
        <v>0</v>
      </c>
      <c r="J71" s="183">
        <v>0</v>
      </c>
      <c r="K71" s="183">
        <v>0</v>
      </c>
      <c r="L71" s="183" t="s">
        <v>411</v>
      </c>
      <c r="M71" s="184" t="s">
        <v>60</v>
      </c>
    </row>
    <row r="72" spans="1:13" s="178" customFormat="1" ht="25.5">
      <c r="A72" s="615"/>
      <c r="B72" s="179" t="s">
        <v>126</v>
      </c>
      <c r="C72" s="180" t="s">
        <v>279</v>
      </c>
      <c r="D72" s="181" t="s">
        <v>220</v>
      </c>
      <c r="E72" s="182" t="s">
        <v>412</v>
      </c>
      <c r="F72" s="183">
        <v>3</v>
      </c>
      <c r="G72" s="183">
        <v>3</v>
      </c>
      <c r="H72" s="183">
        <v>3</v>
      </c>
      <c r="I72" s="183">
        <v>0</v>
      </c>
      <c r="J72" s="183">
        <v>0</v>
      </c>
      <c r="K72" s="183">
        <v>0</v>
      </c>
      <c r="L72" s="183" t="s">
        <v>394</v>
      </c>
      <c r="M72" s="184" t="s">
        <v>60</v>
      </c>
    </row>
    <row r="73" spans="1:13" s="178" customFormat="1">
      <c r="A73" s="615"/>
      <c r="B73" s="179" t="s">
        <v>127</v>
      </c>
      <c r="C73" s="180" t="s">
        <v>280</v>
      </c>
      <c r="D73" s="181" t="s">
        <v>220</v>
      </c>
      <c r="E73" s="182" t="s">
        <v>409</v>
      </c>
      <c r="F73" s="183">
        <v>3</v>
      </c>
      <c r="G73" s="183">
        <v>3</v>
      </c>
      <c r="H73" s="183">
        <v>3</v>
      </c>
      <c r="I73" s="183">
        <v>0</v>
      </c>
      <c r="J73" s="183">
        <v>0</v>
      </c>
      <c r="K73" s="183">
        <v>0</v>
      </c>
      <c r="L73" s="183">
        <v>0</v>
      </c>
      <c r="M73" s="184" t="s">
        <v>60</v>
      </c>
    </row>
    <row r="74" spans="1:13" s="178" customFormat="1">
      <c r="A74" s="615"/>
      <c r="B74" s="179" t="s">
        <v>128</v>
      </c>
      <c r="C74" s="180" t="s">
        <v>281</v>
      </c>
      <c r="D74" s="181" t="s">
        <v>220</v>
      </c>
      <c r="E74" s="182" t="s">
        <v>409</v>
      </c>
      <c r="F74" s="183">
        <v>3</v>
      </c>
      <c r="G74" s="183">
        <v>3</v>
      </c>
      <c r="H74" s="183">
        <v>3</v>
      </c>
      <c r="I74" s="183">
        <v>0</v>
      </c>
      <c r="J74" s="183">
        <v>0</v>
      </c>
      <c r="K74" s="183">
        <v>0</v>
      </c>
      <c r="L74" s="183">
        <v>0</v>
      </c>
      <c r="M74" s="184" t="s">
        <v>60</v>
      </c>
    </row>
    <row r="75" spans="1:13" s="178" customFormat="1">
      <c r="A75" s="615"/>
      <c r="B75" s="179" t="s">
        <v>129</v>
      </c>
      <c r="C75" s="180" t="s">
        <v>282</v>
      </c>
      <c r="D75" s="181" t="s">
        <v>220</v>
      </c>
      <c r="E75" s="182" t="s">
        <v>409</v>
      </c>
      <c r="F75" s="183">
        <v>3</v>
      </c>
      <c r="G75" s="183">
        <v>3</v>
      </c>
      <c r="H75" s="183">
        <v>3</v>
      </c>
      <c r="I75" s="183">
        <v>0</v>
      </c>
      <c r="J75" s="183">
        <v>0</v>
      </c>
      <c r="K75" s="183">
        <v>0</v>
      </c>
      <c r="L75" s="183">
        <v>0</v>
      </c>
      <c r="M75" s="184" t="s">
        <v>60</v>
      </c>
    </row>
    <row r="76" spans="1:13" s="178" customFormat="1">
      <c r="A76" s="615"/>
      <c r="B76" s="186" t="s">
        <v>500</v>
      </c>
      <c r="C76" s="187" t="s">
        <v>501</v>
      </c>
      <c r="D76" s="188"/>
      <c r="E76" s="189"/>
      <c r="F76" s="190"/>
      <c r="G76" s="190"/>
      <c r="H76" s="190"/>
      <c r="I76" s="190"/>
      <c r="J76" s="190"/>
      <c r="K76" s="190"/>
      <c r="L76" s="190"/>
      <c r="M76" s="191"/>
    </row>
    <row r="77" spans="1:13" s="178" customFormat="1" ht="25.5">
      <c r="A77" s="615"/>
      <c r="B77" s="179" t="s">
        <v>130</v>
      </c>
      <c r="C77" s="180" t="s">
        <v>283</v>
      </c>
      <c r="D77" s="181" t="s">
        <v>220</v>
      </c>
      <c r="E77" s="182" t="s">
        <v>413</v>
      </c>
      <c r="F77" s="183">
        <v>2</v>
      </c>
      <c r="G77" s="183">
        <v>2</v>
      </c>
      <c r="H77" s="183">
        <v>2</v>
      </c>
      <c r="I77" s="183">
        <v>0</v>
      </c>
      <c r="J77" s="183" t="s">
        <v>414</v>
      </c>
      <c r="K77" s="183">
        <v>0</v>
      </c>
      <c r="L77" s="183" t="s">
        <v>415</v>
      </c>
      <c r="M77" s="184" t="s">
        <v>60</v>
      </c>
    </row>
    <row r="78" spans="1:13" s="178" customFormat="1" ht="25.5">
      <c r="A78" s="615"/>
      <c r="B78" s="179" t="s">
        <v>131</v>
      </c>
      <c r="C78" s="180" t="s">
        <v>284</v>
      </c>
      <c r="D78" s="181" t="s">
        <v>220</v>
      </c>
      <c r="E78" s="182" t="s">
        <v>416</v>
      </c>
      <c r="F78" s="183">
        <v>2</v>
      </c>
      <c r="G78" s="183">
        <v>2</v>
      </c>
      <c r="H78" s="183">
        <v>2</v>
      </c>
      <c r="I78" s="183">
        <v>0</v>
      </c>
      <c r="J78" s="183" t="s">
        <v>406</v>
      </c>
      <c r="K78" s="183">
        <v>0</v>
      </c>
      <c r="L78" s="183" t="s">
        <v>411</v>
      </c>
      <c r="M78" s="184" t="s">
        <v>60</v>
      </c>
    </row>
    <row r="79" spans="1:13" s="178" customFormat="1">
      <c r="A79" s="615"/>
      <c r="B79" s="179" t="s">
        <v>132</v>
      </c>
      <c r="C79" s="180" t="s">
        <v>285</v>
      </c>
      <c r="D79" s="181" t="s">
        <v>220</v>
      </c>
      <c r="E79" s="182" t="s">
        <v>416</v>
      </c>
      <c r="F79" s="183">
        <v>3</v>
      </c>
      <c r="G79" s="183">
        <v>3</v>
      </c>
      <c r="H79" s="183">
        <v>3</v>
      </c>
      <c r="I79" s="183">
        <v>0</v>
      </c>
      <c r="J79" s="183" t="s">
        <v>124</v>
      </c>
      <c r="K79" s="183">
        <v>0</v>
      </c>
      <c r="L79" s="183" t="s">
        <v>417</v>
      </c>
      <c r="M79" s="184"/>
    </row>
    <row r="80" spans="1:13" s="178" customFormat="1" ht="25.5">
      <c r="A80" s="615"/>
      <c r="B80" s="179" t="s">
        <v>133</v>
      </c>
      <c r="C80" s="180" t="s">
        <v>286</v>
      </c>
      <c r="D80" s="181" t="s">
        <v>220</v>
      </c>
      <c r="E80" s="182" t="s">
        <v>413</v>
      </c>
      <c r="F80" s="183">
        <v>3</v>
      </c>
      <c r="G80" s="183">
        <v>3</v>
      </c>
      <c r="H80" s="183">
        <v>3</v>
      </c>
      <c r="I80" s="183">
        <v>0</v>
      </c>
      <c r="J80" s="183" t="s">
        <v>124</v>
      </c>
      <c r="K80" s="183">
        <v>0</v>
      </c>
      <c r="L80" s="183" t="s">
        <v>394</v>
      </c>
      <c r="M80" s="184"/>
    </row>
    <row r="81" spans="1:13" s="178" customFormat="1" ht="26.25" thickBot="1">
      <c r="A81" s="616"/>
      <c r="B81" s="171" t="s">
        <v>134</v>
      </c>
      <c r="C81" s="185" t="s">
        <v>286</v>
      </c>
      <c r="D81" s="212" t="s">
        <v>220</v>
      </c>
      <c r="E81" s="213" t="s">
        <v>413</v>
      </c>
      <c r="F81" s="210">
        <v>3</v>
      </c>
      <c r="G81" s="210">
        <v>3</v>
      </c>
      <c r="H81" s="210">
        <v>3</v>
      </c>
      <c r="I81" s="210" t="s">
        <v>124</v>
      </c>
      <c r="J81" s="210">
        <v>0</v>
      </c>
      <c r="K81" s="210">
        <v>0</v>
      </c>
      <c r="L81" s="210" t="s">
        <v>418</v>
      </c>
      <c r="M81" s="211"/>
    </row>
    <row r="82" spans="1:13" s="178" customFormat="1" ht="26.25" thickBot="1">
      <c r="A82" s="214" t="s">
        <v>287</v>
      </c>
      <c r="B82" s="215" t="s">
        <v>135</v>
      </c>
      <c r="C82" s="216" t="s">
        <v>288</v>
      </c>
      <c r="D82" s="217" t="s">
        <v>220</v>
      </c>
      <c r="E82" s="218" t="s">
        <v>419</v>
      </c>
      <c r="F82" s="219">
        <v>2</v>
      </c>
      <c r="G82" s="219">
        <v>2</v>
      </c>
      <c r="H82" s="219">
        <v>2</v>
      </c>
      <c r="I82" s="219">
        <v>0</v>
      </c>
      <c r="J82" s="219" t="s">
        <v>420</v>
      </c>
      <c r="K82" s="219">
        <v>0</v>
      </c>
      <c r="L82" s="219">
        <v>0</v>
      </c>
      <c r="M82" s="169" t="s">
        <v>60</v>
      </c>
    </row>
    <row r="83" spans="1:13" s="178" customFormat="1">
      <c r="A83" s="614" t="s">
        <v>289</v>
      </c>
      <c r="B83" s="164" t="s">
        <v>136</v>
      </c>
      <c r="C83" s="165" t="s">
        <v>290</v>
      </c>
      <c r="D83" s="166" t="s">
        <v>371</v>
      </c>
      <c r="E83" s="167" t="s">
        <v>421</v>
      </c>
      <c r="F83" s="168">
        <v>2</v>
      </c>
      <c r="G83" s="168">
        <v>0</v>
      </c>
      <c r="H83" s="168">
        <v>1</v>
      </c>
      <c r="I83" s="168">
        <v>0</v>
      </c>
      <c r="J83" s="168">
        <v>0</v>
      </c>
      <c r="K83" s="168" t="s">
        <v>369</v>
      </c>
      <c r="L83" s="168">
        <v>0</v>
      </c>
      <c r="M83" s="177"/>
    </row>
    <row r="84" spans="1:13" s="178" customFormat="1">
      <c r="A84" s="615"/>
      <c r="B84" s="179" t="s">
        <v>137</v>
      </c>
      <c r="C84" s="180" t="s">
        <v>291</v>
      </c>
      <c r="D84" s="181" t="s">
        <v>371</v>
      </c>
      <c r="E84" s="182" t="s">
        <v>422</v>
      </c>
      <c r="F84" s="183">
        <v>2</v>
      </c>
      <c r="G84" s="183">
        <v>0</v>
      </c>
      <c r="H84" s="183">
        <v>1</v>
      </c>
      <c r="I84" s="183">
        <v>0</v>
      </c>
      <c r="J84" s="183">
        <v>0</v>
      </c>
      <c r="K84" s="183">
        <v>0</v>
      </c>
      <c r="L84" s="183">
        <v>0</v>
      </c>
      <c r="M84" s="184"/>
    </row>
    <row r="85" spans="1:13" s="178" customFormat="1">
      <c r="A85" s="615"/>
      <c r="B85" s="179" t="s">
        <v>138</v>
      </c>
      <c r="C85" s="180" t="s">
        <v>292</v>
      </c>
      <c r="D85" s="181" t="s">
        <v>371</v>
      </c>
      <c r="E85" s="182" t="s">
        <v>423</v>
      </c>
      <c r="F85" s="183">
        <v>2</v>
      </c>
      <c r="G85" s="183">
        <v>0</v>
      </c>
      <c r="H85" s="183">
        <v>1</v>
      </c>
      <c r="I85" s="183">
        <v>0</v>
      </c>
      <c r="J85" s="183">
        <v>0</v>
      </c>
      <c r="K85" s="183" t="s">
        <v>369</v>
      </c>
      <c r="L85" s="183" t="s">
        <v>394</v>
      </c>
      <c r="M85" s="184" t="s">
        <v>60</v>
      </c>
    </row>
    <row r="86" spans="1:13" s="178" customFormat="1">
      <c r="A86" s="615"/>
      <c r="B86" s="230" t="s">
        <v>139</v>
      </c>
      <c r="C86" s="204" t="s">
        <v>1017</v>
      </c>
      <c r="D86" s="188">
        <v>0</v>
      </c>
      <c r="E86" s="189">
        <v>0</v>
      </c>
      <c r="F86" s="190">
        <v>0</v>
      </c>
      <c r="G86" s="190">
        <v>0</v>
      </c>
      <c r="H86" s="190">
        <v>0</v>
      </c>
      <c r="I86" s="190">
        <v>0</v>
      </c>
      <c r="J86" s="190">
        <v>0</v>
      </c>
      <c r="K86" s="190">
        <v>0</v>
      </c>
      <c r="L86" s="190">
        <v>0</v>
      </c>
      <c r="M86" s="191"/>
    </row>
    <row r="87" spans="1:13" s="178" customFormat="1">
      <c r="A87" s="615"/>
      <c r="B87" s="179" t="s">
        <v>140</v>
      </c>
      <c r="C87" s="180" t="s">
        <v>293</v>
      </c>
      <c r="D87" s="181" t="s">
        <v>371</v>
      </c>
      <c r="E87" s="182" t="s">
        <v>424</v>
      </c>
      <c r="F87" s="183">
        <v>2</v>
      </c>
      <c r="G87" s="183">
        <v>0</v>
      </c>
      <c r="H87" s="183">
        <v>2</v>
      </c>
      <c r="I87" s="183">
        <v>0</v>
      </c>
      <c r="J87" s="183">
        <v>0</v>
      </c>
      <c r="K87" s="183" t="s">
        <v>369</v>
      </c>
      <c r="L87" s="183" t="s">
        <v>370</v>
      </c>
      <c r="M87" s="184"/>
    </row>
    <row r="88" spans="1:13" s="178" customFormat="1" ht="25.5">
      <c r="A88" s="615"/>
      <c r="B88" s="179" t="s">
        <v>141</v>
      </c>
      <c r="C88" s="180" t="s">
        <v>294</v>
      </c>
      <c r="D88" s="181" t="s">
        <v>371</v>
      </c>
      <c r="E88" s="182" t="s">
        <v>999</v>
      </c>
      <c r="F88" s="183">
        <v>2</v>
      </c>
      <c r="G88" s="183">
        <v>0</v>
      </c>
      <c r="H88" s="183">
        <v>2</v>
      </c>
      <c r="I88" s="183">
        <v>0</v>
      </c>
      <c r="J88" s="183" t="s">
        <v>100</v>
      </c>
      <c r="K88" s="183">
        <v>0</v>
      </c>
      <c r="L88" s="183">
        <v>0</v>
      </c>
      <c r="M88" s="184"/>
    </row>
    <row r="89" spans="1:13" s="178" customFormat="1" ht="25.5">
      <c r="A89" s="615"/>
      <c r="B89" s="179" t="s">
        <v>142</v>
      </c>
      <c r="C89" s="180" t="s">
        <v>295</v>
      </c>
      <c r="D89" s="181" t="s">
        <v>371</v>
      </c>
      <c r="E89" s="182" t="s">
        <v>425</v>
      </c>
      <c r="F89" s="183">
        <v>2</v>
      </c>
      <c r="G89" s="183">
        <v>0</v>
      </c>
      <c r="H89" s="183">
        <v>1</v>
      </c>
      <c r="I89" s="183">
        <v>0</v>
      </c>
      <c r="J89" s="183">
        <v>0</v>
      </c>
      <c r="K89" s="183">
        <v>0</v>
      </c>
      <c r="L89" s="183">
        <v>0</v>
      </c>
      <c r="M89" s="184"/>
    </row>
    <row r="90" spans="1:13" s="178" customFormat="1" ht="13.5" thickBot="1">
      <c r="A90" s="616"/>
      <c r="B90" s="171" t="s">
        <v>143</v>
      </c>
      <c r="C90" s="185" t="s">
        <v>296</v>
      </c>
      <c r="D90" s="212" t="s">
        <v>371</v>
      </c>
      <c r="E90" s="213" t="s">
        <v>422</v>
      </c>
      <c r="F90" s="210">
        <v>2</v>
      </c>
      <c r="G90" s="210">
        <v>0</v>
      </c>
      <c r="H90" s="210">
        <v>1</v>
      </c>
      <c r="I90" s="210" t="s">
        <v>121</v>
      </c>
      <c r="J90" s="210">
        <v>0</v>
      </c>
      <c r="K90" s="210">
        <v>0</v>
      </c>
      <c r="L90" s="210">
        <v>0</v>
      </c>
      <c r="M90" s="211"/>
    </row>
    <row r="91" spans="1:13" s="178" customFormat="1">
      <c r="A91" s="614" t="s">
        <v>297</v>
      </c>
      <c r="B91" s="164" t="s">
        <v>144</v>
      </c>
      <c r="C91" s="165" t="s">
        <v>297</v>
      </c>
      <c r="D91" s="166" t="s">
        <v>220</v>
      </c>
      <c r="E91" s="167" t="s">
        <v>426</v>
      </c>
      <c r="F91" s="168">
        <v>1</v>
      </c>
      <c r="G91" s="168">
        <v>1</v>
      </c>
      <c r="H91" s="168">
        <v>1</v>
      </c>
      <c r="I91" s="168">
        <v>0</v>
      </c>
      <c r="J91" s="168" t="s">
        <v>150</v>
      </c>
      <c r="K91" s="168" t="s">
        <v>369</v>
      </c>
      <c r="L91" s="168">
        <v>0</v>
      </c>
      <c r="M91" s="177" t="s">
        <v>60</v>
      </c>
    </row>
    <row r="92" spans="1:13" s="178" customFormat="1">
      <c r="A92" s="615"/>
      <c r="B92" s="179" t="s">
        <v>145</v>
      </c>
      <c r="C92" s="180" t="s">
        <v>298</v>
      </c>
      <c r="D92" s="181" t="s">
        <v>220</v>
      </c>
      <c r="E92" s="182" t="s">
        <v>427</v>
      </c>
      <c r="F92" s="183">
        <v>1</v>
      </c>
      <c r="G92" s="183">
        <v>1</v>
      </c>
      <c r="H92" s="183">
        <v>1</v>
      </c>
      <c r="I92" s="183">
        <v>0</v>
      </c>
      <c r="J92" s="183">
        <v>0</v>
      </c>
      <c r="K92" s="183">
        <v>0</v>
      </c>
      <c r="L92" s="183">
        <v>0</v>
      </c>
      <c r="M92" s="184"/>
    </row>
    <row r="93" spans="1:13" s="178" customFormat="1">
      <c r="A93" s="615"/>
      <c r="B93" s="179" t="s">
        <v>146</v>
      </c>
      <c r="C93" s="180" t="s">
        <v>299</v>
      </c>
      <c r="D93" s="181" t="s">
        <v>220</v>
      </c>
      <c r="E93" s="182" t="s">
        <v>297</v>
      </c>
      <c r="F93" s="183">
        <v>2</v>
      </c>
      <c r="G93" s="183">
        <v>2</v>
      </c>
      <c r="H93" s="183">
        <v>2</v>
      </c>
      <c r="I93" s="183">
        <v>0</v>
      </c>
      <c r="J93" s="183" t="s">
        <v>153</v>
      </c>
      <c r="K93" s="183">
        <v>0</v>
      </c>
      <c r="L93" s="183">
        <v>0</v>
      </c>
      <c r="M93" s="184"/>
    </row>
    <row r="94" spans="1:13" s="178" customFormat="1" ht="25.5">
      <c r="A94" s="615"/>
      <c r="B94" s="179" t="s">
        <v>147</v>
      </c>
      <c r="C94" s="180" t="s">
        <v>300</v>
      </c>
      <c r="D94" s="181" t="s">
        <v>220</v>
      </c>
      <c r="E94" s="182" t="s">
        <v>297</v>
      </c>
      <c r="F94" s="183">
        <v>2</v>
      </c>
      <c r="G94" s="183">
        <v>2</v>
      </c>
      <c r="H94" s="183">
        <v>2</v>
      </c>
      <c r="I94" s="183" t="s">
        <v>428</v>
      </c>
      <c r="J94" s="183" t="s">
        <v>153</v>
      </c>
      <c r="K94" s="183">
        <v>0</v>
      </c>
      <c r="L94" s="183">
        <v>0</v>
      </c>
      <c r="M94" s="184" t="s">
        <v>60</v>
      </c>
    </row>
    <row r="95" spans="1:13" s="178" customFormat="1" ht="39" thickBot="1">
      <c r="A95" s="616"/>
      <c r="B95" s="171" t="s">
        <v>148</v>
      </c>
      <c r="C95" s="185" t="s">
        <v>301</v>
      </c>
      <c r="D95" s="212">
        <v>0</v>
      </c>
      <c r="E95" s="213" t="s">
        <v>429</v>
      </c>
      <c r="F95" s="210">
        <v>0</v>
      </c>
      <c r="G95" s="210">
        <v>0</v>
      </c>
      <c r="H95" s="210">
        <v>1</v>
      </c>
      <c r="I95" s="210">
        <v>0</v>
      </c>
      <c r="J95" s="210">
        <v>0</v>
      </c>
      <c r="K95" s="210">
        <v>0</v>
      </c>
      <c r="L95" s="210">
        <v>0</v>
      </c>
      <c r="M95" s="211" t="s">
        <v>60</v>
      </c>
    </row>
    <row r="96" spans="1:13" s="178" customFormat="1" ht="38.25">
      <c r="A96" s="614" t="s">
        <v>302</v>
      </c>
      <c r="B96" s="164" t="s">
        <v>149</v>
      </c>
      <c r="C96" s="165" t="s">
        <v>302</v>
      </c>
      <c r="D96" s="166" t="s">
        <v>220</v>
      </c>
      <c r="E96" s="167" t="s">
        <v>430</v>
      </c>
      <c r="F96" s="168">
        <v>2</v>
      </c>
      <c r="G96" s="168">
        <v>2</v>
      </c>
      <c r="H96" s="168">
        <v>2</v>
      </c>
      <c r="I96" s="168" t="s">
        <v>144</v>
      </c>
      <c r="J96" s="168">
        <v>0</v>
      </c>
      <c r="K96" s="168">
        <v>0</v>
      </c>
      <c r="L96" s="168">
        <v>0</v>
      </c>
      <c r="M96" s="177"/>
    </row>
    <row r="97" spans="1:13" s="178" customFormat="1" ht="25.5">
      <c r="A97" s="615"/>
      <c r="B97" s="179" t="s">
        <v>150</v>
      </c>
      <c r="C97" s="180" t="s">
        <v>303</v>
      </c>
      <c r="D97" s="181" t="s">
        <v>220</v>
      </c>
      <c r="E97" s="182" t="s">
        <v>302</v>
      </c>
      <c r="F97" s="183">
        <v>2</v>
      </c>
      <c r="G97" s="183">
        <v>2</v>
      </c>
      <c r="H97" s="183">
        <v>3</v>
      </c>
      <c r="I97" s="183">
        <v>0</v>
      </c>
      <c r="J97" s="183">
        <v>0</v>
      </c>
      <c r="K97" s="183" t="s">
        <v>369</v>
      </c>
      <c r="L97" s="183" t="s">
        <v>431</v>
      </c>
      <c r="M97" s="184"/>
    </row>
    <row r="98" spans="1:13" s="178" customFormat="1" ht="13.5" thickBot="1">
      <c r="A98" s="616"/>
      <c r="B98" s="231" t="s">
        <v>151</v>
      </c>
      <c r="C98" s="232" t="s">
        <v>304</v>
      </c>
      <c r="D98" s="212" t="s">
        <v>220</v>
      </c>
      <c r="E98" s="213" t="s">
        <v>302</v>
      </c>
      <c r="F98" s="210">
        <v>2</v>
      </c>
      <c r="G98" s="210">
        <v>2</v>
      </c>
      <c r="H98" s="210">
        <v>3</v>
      </c>
      <c r="I98" s="210">
        <v>0</v>
      </c>
      <c r="J98" s="210">
        <v>0</v>
      </c>
      <c r="K98" s="210" t="s">
        <v>369</v>
      </c>
      <c r="L98" s="210">
        <v>0</v>
      </c>
      <c r="M98" s="211"/>
    </row>
    <row r="99" spans="1:13" s="178" customFormat="1">
      <c r="A99" s="619" t="s">
        <v>305</v>
      </c>
      <c r="B99" s="233" t="s">
        <v>152</v>
      </c>
      <c r="C99" s="234" t="s">
        <v>502</v>
      </c>
      <c r="D99" s="235"/>
      <c r="E99" s="236"/>
      <c r="F99" s="237"/>
      <c r="G99" s="237"/>
      <c r="H99" s="237"/>
      <c r="I99" s="237"/>
      <c r="J99" s="237"/>
      <c r="K99" s="237"/>
      <c r="L99" s="237"/>
      <c r="M99" s="238"/>
    </row>
    <row r="100" spans="1:13" s="178" customFormat="1">
      <c r="A100" s="620"/>
      <c r="B100" s="230" t="s">
        <v>153</v>
      </c>
      <c r="C100" s="204" t="s">
        <v>503</v>
      </c>
      <c r="D100" s="188"/>
      <c r="E100" s="189"/>
      <c r="F100" s="190"/>
      <c r="G100" s="190"/>
      <c r="H100" s="190"/>
      <c r="I100" s="190"/>
      <c r="J100" s="190"/>
      <c r="K100" s="190"/>
      <c r="L100" s="190"/>
      <c r="M100" s="191"/>
    </row>
    <row r="101" spans="1:13" s="178" customFormat="1">
      <c r="A101" s="620"/>
      <c r="B101" s="230" t="s">
        <v>154</v>
      </c>
      <c r="C101" s="204" t="s">
        <v>504</v>
      </c>
      <c r="D101" s="188"/>
      <c r="E101" s="189"/>
      <c r="F101" s="190"/>
      <c r="G101" s="190"/>
      <c r="H101" s="190"/>
      <c r="I101" s="190"/>
      <c r="J101" s="190"/>
      <c r="K101" s="190"/>
      <c r="L101" s="190"/>
      <c r="M101" s="191"/>
    </row>
    <row r="102" spans="1:13" s="178" customFormat="1">
      <c r="A102" s="620"/>
      <c r="B102" s="230" t="s">
        <v>155</v>
      </c>
      <c r="C102" s="204" t="s">
        <v>505</v>
      </c>
      <c r="D102" s="188"/>
      <c r="E102" s="189"/>
      <c r="F102" s="190"/>
      <c r="G102" s="190"/>
      <c r="H102" s="190"/>
      <c r="I102" s="190"/>
      <c r="J102" s="190"/>
      <c r="K102" s="190"/>
      <c r="L102" s="190"/>
      <c r="M102" s="191"/>
    </row>
    <row r="103" spans="1:13" s="178" customFormat="1">
      <c r="A103" s="620"/>
      <c r="B103" s="230" t="s">
        <v>156</v>
      </c>
      <c r="C103" s="204" t="s">
        <v>506</v>
      </c>
      <c r="D103" s="188"/>
      <c r="E103" s="189"/>
      <c r="F103" s="190"/>
      <c r="G103" s="190"/>
      <c r="H103" s="190"/>
      <c r="I103" s="190"/>
      <c r="J103" s="190"/>
      <c r="K103" s="190"/>
      <c r="L103" s="190"/>
      <c r="M103" s="191"/>
    </row>
    <row r="104" spans="1:13" s="178" customFormat="1">
      <c r="A104" s="620"/>
      <c r="B104" s="223" t="s">
        <v>157</v>
      </c>
      <c r="C104" s="203" t="s">
        <v>306</v>
      </c>
      <c r="D104" s="181" t="s">
        <v>220</v>
      </c>
      <c r="E104" s="182">
        <v>0</v>
      </c>
      <c r="F104" s="183">
        <v>3</v>
      </c>
      <c r="G104" s="183">
        <v>3</v>
      </c>
      <c r="H104" s="183">
        <v>3</v>
      </c>
      <c r="I104" s="183">
        <v>0</v>
      </c>
      <c r="J104" s="183">
        <v>0</v>
      </c>
      <c r="K104" s="183">
        <v>0</v>
      </c>
      <c r="L104" s="183">
        <v>0</v>
      </c>
      <c r="M104" s="184"/>
    </row>
    <row r="105" spans="1:13" s="178" customFormat="1" ht="13.5" thickBot="1">
      <c r="A105" s="621"/>
      <c r="B105" s="239" t="s">
        <v>158</v>
      </c>
      <c r="C105" s="206" t="s">
        <v>307</v>
      </c>
      <c r="D105" s="173" t="s">
        <v>220</v>
      </c>
      <c r="E105" s="174">
        <v>0</v>
      </c>
      <c r="F105" s="175">
        <v>3</v>
      </c>
      <c r="G105" s="175">
        <v>3</v>
      </c>
      <c r="H105" s="175">
        <v>3</v>
      </c>
      <c r="I105" s="175">
        <v>0</v>
      </c>
      <c r="J105" s="175">
        <v>0</v>
      </c>
      <c r="K105" s="175">
        <v>0</v>
      </c>
      <c r="L105" s="175">
        <v>0</v>
      </c>
      <c r="M105" s="176"/>
    </row>
    <row r="106" spans="1:13" s="178" customFormat="1" ht="25.5">
      <c r="A106" s="614" t="s">
        <v>308</v>
      </c>
      <c r="B106" s="164" t="s">
        <v>159</v>
      </c>
      <c r="C106" s="165" t="s">
        <v>309</v>
      </c>
      <c r="D106" s="166" t="s">
        <v>371</v>
      </c>
      <c r="E106" s="167" t="s">
        <v>432</v>
      </c>
      <c r="F106" s="168">
        <v>2</v>
      </c>
      <c r="G106" s="168">
        <v>0</v>
      </c>
      <c r="H106" s="168">
        <v>1</v>
      </c>
      <c r="I106" s="168">
        <v>0</v>
      </c>
      <c r="J106" s="168">
        <v>0</v>
      </c>
      <c r="K106" s="168">
        <v>0</v>
      </c>
      <c r="L106" s="168">
        <v>0</v>
      </c>
      <c r="M106" s="177"/>
    </row>
    <row r="107" spans="1:13" s="178" customFormat="1">
      <c r="A107" s="615"/>
      <c r="B107" s="179" t="s">
        <v>160</v>
      </c>
      <c r="C107" s="180" t="s">
        <v>310</v>
      </c>
      <c r="D107" s="181" t="s">
        <v>371</v>
      </c>
      <c r="E107" s="182" t="s">
        <v>433</v>
      </c>
      <c r="F107" s="183">
        <v>2</v>
      </c>
      <c r="G107" s="183">
        <v>0</v>
      </c>
      <c r="H107" s="183">
        <v>1</v>
      </c>
      <c r="I107" s="183">
        <v>0</v>
      </c>
      <c r="J107" s="183">
        <v>0</v>
      </c>
      <c r="K107" s="183">
        <v>0</v>
      </c>
      <c r="L107" s="183">
        <v>0</v>
      </c>
      <c r="M107" s="184"/>
    </row>
    <row r="108" spans="1:13" s="178" customFormat="1">
      <c r="A108" s="615"/>
      <c r="B108" s="179" t="s">
        <v>161</v>
      </c>
      <c r="C108" s="180" t="s">
        <v>311</v>
      </c>
      <c r="D108" s="181" t="s">
        <v>371</v>
      </c>
      <c r="E108" s="182" t="s">
        <v>434</v>
      </c>
      <c r="F108" s="183">
        <v>2</v>
      </c>
      <c r="G108" s="183">
        <v>0</v>
      </c>
      <c r="H108" s="183">
        <v>1</v>
      </c>
      <c r="I108" s="183">
        <v>0</v>
      </c>
      <c r="J108" s="183">
        <v>0</v>
      </c>
      <c r="K108" s="183">
        <v>0</v>
      </c>
      <c r="L108" s="183">
        <v>0</v>
      </c>
      <c r="M108" s="184" t="s">
        <v>60</v>
      </c>
    </row>
    <row r="109" spans="1:13" s="178" customFormat="1" ht="25.5">
      <c r="A109" s="615"/>
      <c r="B109" s="179" t="s">
        <v>162</v>
      </c>
      <c r="C109" s="180" t="s">
        <v>312</v>
      </c>
      <c r="D109" s="181" t="s">
        <v>371</v>
      </c>
      <c r="E109" s="182" t="s">
        <v>432</v>
      </c>
      <c r="F109" s="183">
        <v>2</v>
      </c>
      <c r="G109" s="183">
        <v>0</v>
      </c>
      <c r="H109" s="183">
        <v>1</v>
      </c>
      <c r="I109" s="183" t="s">
        <v>383</v>
      </c>
      <c r="J109" s="183">
        <v>0</v>
      </c>
      <c r="K109" s="183">
        <v>0</v>
      </c>
      <c r="L109" s="183">
        <v>0</v>
      </c>
      <c r="M109" s="184"/>
    </row>
    <row r="110" spans="1:13" s="178" customFormat="1" ht="25.5">
      <c r="A110" s="615"/>
      <c r="B110" s="179" t="s">
        <v>163</v>
      </c>
      <c r="C110" s="180" t="s">
        <v>313</v>
      </c>
      <c r="D110" s="181" t="s">
        <v>371</v>
      </c>
      <c r="E110" s="182" t="s">
        <v>432</v>
      </c>
      <c r="F110" s="183">
        <v>2</v>
      </c>
      <c r="G110" s="183">
        <v>0</v>
      </c>
      <c r="H110" s="183">
        <v>1</v>
      </c>
      <c r="I110" s="183" t="s">
        <v>435</v>
      </c>
      <c r="J110" s="183">
        <v>0</v>
      </c>
      <c r="K110" s="183">
        <v>0</v>
      </c>
      <c r="L110" s="183">
        <v>0</v>
      </c>
      <c r="M110" s="184"/>
    </row>
    <row r="111" spans="1:13" s="178" customFormat="1" ht="38.25">
      <c r="A111" s="615"/>
      <c r="B111" s="179" t="s">
        <v>164</v>
      </c>
      <c r="C111" s="180" t="s">
        <v>314</v>
      </c>
      <c r="D111" s="181" t="s">
        <v>371</v>
      </c>
      <c r="E111" s="182" t="s">
        <v>436</v>
      </c>
      <c r="F111" s="183">
        <v>2</v>
      </c>
      <c r="G111" s="183">
        <v>0</v>
      </c>
      <c r="H111" s="183">
        <v>1</v>
      </c>
      <c r="I111" s="183" t="s">
        <v>383</v>
      </c>
      <c r="J111" s="183">
        <v>0</v>
      </c>
      <c r="K111" s="183">
        <v>0</v>
      </c>
      <c r="L111" s="183">
        <v>0</v>
      </c>
      <c r="M111" s="184"/>
    </row>
    <row r="112" spans="1:13" s="178" customFormat="1" ht="38.25">
      <c r="A112" s="615"/>
      <c r="B112" s="179" t="s">
        <v>165</v>
      </c>
      <c r="C112" s="180" t="s">
        <v>315</v>
      </c>
      <c r="D112" s="181" t="s">
        <v>371</v>
      </c>
      <c r="E112" s="182" t="s">
        <v>437</v>
      </c>
      <c r="F112" s="183">
        <v>2</v>
      </c>
      <c r="G112" s="183">
        <v>0</v>
      </c>
      <c r="H112" s="183">
        <v>1</v>
      </c>
      <c r="I112" s="183" t="s">
        <v>435</v>
      </c>
      <c r="J112" s="183">
        <v>0</v>
      </c>
      <c r="K112" s="183">
        <v>0</v>
      </c>
      <c r="L112" s="183">
        <v>0</v>
      </c>
      <c r="M112" s="184"/>
    </row>
    <row r="113" spans="1:13" s="178" customFormat="1" ht="25.5">
      <c r="A113" s="615"/>
      <c r="B113" s="179" t="s">
        <v>166</v>
      </c>
      <c r="C113" s="180" t="s">
        <v>316</v>
      </c>
      <c r="D113" s="181" t="s">
        <v>371</v>
      </c>
      <c r="E113" s="182" t="s">
        <v>432</v>
      </c>
      <c r="F113" s="183">
        <v>2</v>
      </c>
      <c r="G113" s="183">
        <v>0</v>
      </c>
      <c r="H113" s="183">
        <v>1</v>
      </c>
      <c r="I113" s="183" t="s">
        <v>435</v>
      </c>
      <c r="J113" s="183">
        <v>0</v>
      </c>
      <c r="K113" s="183">
        <v>0</v>
      </c>
      <c r="L113" s="183" t="s">
        <v>415</v>
      </c>
      <c r="M113" s="184" t="s">
        <v>60</v>
      </c>
    </row>
    <row r="114" spans="1:13" s="178" customFormat="1" ht="25.5">
      <c r="A114" s="615"/>
      <c r="B114" s="179" t="s">
        <v>167</v>
      </c>
      <c r="C114" s="180" t="s">
        <v>317</v>
      </c>
      <c r="D114" s="181" t="s">
        <v>371</v>
      </c>
      <c r="E114" s="182" t="s">
        <v>438</v>
      </c>
      <c r="F114" s="183">
        <v>2</v>
      </c>
      <c r="G114" s="183">
        <v>0</v>
      </c>
      <c r="H114" s="183">
        <v>1</v>
      </c>
      <c r="I114" s="183">
        <v>0</v>
      </c>
      <c r="J114" s="183">
        <v>0</v>
      </c>
      <c r="K114" s="183">
        <v>0</v>
      </c>
      <c r="L114" s="183"/>
      <c r="M114" s="184" t="s">
        <v>60</v>
      </c>
    </row>
    <row r="115" spans="1:13" s="178" customFormat="1" ht="25.5">
      <c r="A115" s="615"/>
      <c r="B115" s="179" t="s">
        <v>168</v>
      </c>
      <c r="C115" s="180" t="s">
        <v>318</v>
      </c>
      <c r="D115" s="181" t="s">
        <v>371</v>
      </c>
      <c r="E115" s="182" t="s">
        <v>438</v>
      </c>
      <c r="F115" s="183">
        <v>2</v>
      </c>
      <c r="G115" s="183">
        <v>0</v>
      </c>
      <c r="H115" s="183">
        <v>1</v>
      </c>
      <c r="I115" s="183" t="s">
        <v>435</v>
      </c>
      <c r="J115" s="183">
        <v>0</v>
      </c>
      <c r="K115" s="183">
        <v>0</v>
      </c>
      <c r="L115" s="183" t="s">
        <v>415</v>
      </c>
      <c r="M115" s="184"/>
    </row>
    <row r="116" spans="1:13" s="178" customFormat="1" ht="25.5">
      <c r="A116" s="615"/>
      <c r="B116" s="179" t="s">
        <v>169</v>
      </c>
      <c r="C116" s="180" t="s">
        <v>319</v>
      </c>
      <c r="D116" s="181" t="s">
        <v>371</v>
      </c>
      <c r="E116" s="182" t="s">
        <v>438</v>
      </c>
      <c r="F116" s="183">
        <v>2</v>
      </c>
      <c r="G116" s="183">
        <v>0</v>
      </c>
      <c r="H116" s="183">
        <v>1</v>
      </c>
      <c r="I116" s="183">
        <v>0</v>
      </c>
      <c r="J116" s="183">
        <v>0</v>
      </c>
      <c r="K116" s="183">
        <v>0</v>
      </c>
      <c r="L116" s="183"/>
      <c r="M116" s="184"/>
    </row>
    <row r="117" spans="1:13" s="178" customFormat="1" ht="25.5">
      <c r="A117" s="615"/>
      <c r="B117" s="179" t="s">
        <v>170</v>
      </c>
      <c r="C117" s="180" t="s">
        <v>320</v>
      </c>
      <c r="D117" s="181" t="s">
        <v>371</v>
      </c>
      <c r="E117" s="182" t="s">
        <v>439</v>
      </c>
      <c r="F117" s="183">
        <v>2</v>
      </c>
      <c r="G117" s="183">
        <v>0</v>
      </c>
      <c r="H117" s="183">
        <v>1</v>
      </c>
      <c r="I117" s="183" t="s">
        <v>440</v>
      </c>
      <c r="J117" s="183" t="s">
        <v>441</v>
      </c>
      <c r="K117" s="183">
        <v>0</v>
      </c>
      <c r="L117" s="183" t="s">
        <v>411</v>
      </c>
      <c r="M117" s="184" t="s">
        <v>60</v>
      </c>
    </row>
    <row r="118" spans="1:13" s="178" customFormat="1" ht="25.5">
      <c r="A118" s="615"/>
      <c r="B118" s="179" t="s">
        <v>171</v>
      </c>
      <c r="C118" s="180" t="s">
        <v>321</v>
      </c>
      <c r="D118" s="181" t="s">
        <v>371</v>
      </c>
      <c r="E118" s="182" t="s">
        <v>439</v>
      </c>
      <c r="F118" s="183">
        <v>3</v>
      </c>
      <c r="G118" s="183">
        <v>0</v>
      </c>
      <c r="H118" s="183">
        <v>2</v>
      </c>
      <c r="I118" s="183">
        <v>0</v>
      </c>
      <c r="J118" s="183">
        <v>0</v>
      </c>
      <c r="K118" s="183">
        <v>0</v>
      </c>
      <c r="L118" s="183" t="s">
        <v>400</v>
      </c>
      <c r="M118" s="184"/>
    </row>
    <row r="119" spans="1:13" s="178" customFormat="1" ht="25.5">
      <c r="A119" s="615"/>
      <c r="B119" s="179" t="s">
        <v>172</v>
      </c>
      <c r="C119" s="180" t="s">
        <v>322</v>
      </c>
      <c r="D119" s="181" t="s">
        <v>371</v>
      </c>
      <c r="E119" s="182" t="s">
        <v>439</v>
      </c>
      <c r="F119" s="183">
        <v>3</v>
      </c>
      <c r="G119" s="183">
        <v>0</v>
      </c>
      <c r="H119" s="183">
        <v>2</v>
      </c>
      <c r="I119" s="183">
        <v>0</v>
      </c>
      <c r="J119" s="183">
        <v>0</v>
      </c>
      <c r="K119" s="183">
        <v>0</v>
      </c>
      <c r="L119" s="183" t="s">
        <v>1000</v>
      </c>
      <c r="M119" s="184"/>
    </row>
    <row r="120" spans="1:13" s="178" customFormat="1" ht="25.5">
      <c r="A120" s="615"/>
      <c r="B120" s="179" t="s">
        <v>173</v>
      </c>
      <c r="C120" s="180" t="s">
        <v>323</v>
      </c>
      <c r="D120" s="181" t="s">
        <v>371</v>
      </c>
      <c r="E120" s="182" t="s">
        <v>433</v>
      </c>
      <c r="F120" s="183">
        <v>2</v>
      </c>
      <c r="G120" s="183">
        <v>0</v>
      </c>
      <c r="H120" s="183">
        <v>1</v>
      </c>
      <c r="I120" s="183" t="s">
        <v>440</v>
      </c>
      <c r="J120" s="183">
        <v>0</v>
      </c>
      <c r="K120" s="183" t="s">
        <v>369</v>
      </c>
      <c r="L120" s="183" t="s">
        <v>394</v>
      </c>
      <c r="M120" s="184"/>
    </row>
    <row r="121" spans="1:13" s="178" customFormat="1" ht="25.5">
      <c r="A121" s="615"/>
      <c r="B121" s="179" t="s">
        <v>174</v>
      </c>
      <c r="C121" s="180" t="s">
        <v>324</v>
      </c>
      <c r="D121" s="181" t="s">
        <v>371</v>
      </c>
      <c r="E121" s="182" t="s">
        <v>442</v>
      </c>
      <c r="F121" s="183">
        <v>2</v>
      </c>
      <c r="G121" s="183">
        <v>0</v>
      </c>
      <c r="H121" s="183">
        <v>1</v>
      </c>
      <c r="I121" s="183" t="s">
        <v>443</v>
      </c>
      <c r="J121" s="183">
        <v>0</v>
      </c>
      <c r="K121" s="183">
        <v>0</v>
      </c>
      <c r="L121" s="183" t="s">
        <v>394</v>
      </c>
      <c r="M121" s="184"/>
    </row>
    <row r="122" spans="1:13" s="178" customFormat="1" ht="26.25" thickBot="1">
      <c r="A122" s="616"/>
      <c r="B122" s="171" t="s">
        <v>175</v>
      </c>
      <c r="C122" s="185" t="s">
        <v>325</v>
      </c>
      <c r="D122" s="212" t="s">
        <v>220</v>
      </c>
      <c r="E122" s="213" t="s">
        <v>311</v>
      </c>
      <c r="F122" s="210">
        <v>3</v>
      </c>
      <c r="G122" s="210">
        <v>3</v>
      </c>
      <c r="H122" s="210">
        <v>2</v>
      </c>
      <c r="I122" s="210" t="s">
        <v>443</v>
      </c>
      <c r="J122" s="210">
        <v>0</v>
      </c>
      <c r="K122" s="210">
        <v>0</v>
      </c>
      <c r="L122" s="210">
        <v>0</v>
      </c>
      <c r="M122" s="211" t="s">
        <v>60</v>
      </c>
    </row>
    <row r="123" spans="1:13" s="178" customFormat="1" ht="25.5">
      <c r="A123" s="614" t="s">
        <v>326</v>
      </c>
      <c r="B123" s="164" t="s">
        <v>176</v>
      </c>
      <c r="C123" s="165" t="s">
        <v>326</v>
      </c>
      <c r="D123" s="166" t="s">
        <v>371</v>
      </c>
      <c r="E123" s="167" t="s">
        <v>444</v>
      </c>
      <c r="F123" s="168">
        <v>1</v>
      </c>
      <c r="G123" s="168">
        <v>0</v>
      </c>
      <c r="H123" s="168">
        <v>1</v>
      </c>
      <c r="I123" s="168">
        <v>0</v>
      </c>
      <c r="J123" s="168" t="s">
        <v>445</v>
      </c>
      <c r="K123" s="168">
        <v>0</v>
      </c>
      <c r="L123" s="168">
        <v>0</v>
      </c>
      <c r="M123" s="177"/>
    </row>
    <row r="124" spans="1:13" s="178" customFormat="1" ht="51.75" thickBot="1">
      <c r="A124" s="616"/>
      <c r="B124" s="171" t="s">
        <v>177</v>
      </c>
      <c r="C124" s="185" t="s">
        <v>327</v>
      </c>
      <c r="D124" s="212" t="s">
        <v>220</v>
      </c>
      <c r="E124" s="213" t="s">
        <v>446</v>
      </c>
      <c r="F124" s="210">
        <v>2</v>
      </c>
      <c r="G124" s="210">
        <v>2</v>
      </c>
      <c r="H124" s="210">
        <v>2</v>
      </c>
      <c r="I124" s="210" t="s">
        <v>447</v>
      </c>
      <c r="J124" s="210">
        <v>0</v>
      </c>
      <c r="K124" s="210">
        <v>0</v>
      </c>
      <c r="L124" s="210">
        <v>0</v>
      </c>
      <c r="M124" s="211"/>
    </row>
    <row r="125" spans="1:13" s="178" customFormat="1">
      <c r="A125" s="614" t="s">
        <v>328</v>
      </c>
      <c r="B125" s="164" t="s">
        <v>178</v>
      </c>
      <c r="C125" s="165" t="s">
        <v>328</v>
      </c>
      <c r="D125" s="166" t="s">
        <v>371</v>
      </c>
      <c r="E125" s="167" t="s">
        <v>448</v>
      </c>
      <c r="F125" s="168">
        <v>2</v>
      </c>
      <c r="G125" s="168">
        <v>0</v>
      </c>
      <c r="H125" s="168">
        <v>1</v>
      </c>
      <c r="I125" s="168">
        <v>0</v>
      </c>
      <c r="J125" s="168">
        <v>0</v>
      </c>
      <c r="K125" s="168">
        <v>0</v>
      </c>
      <c r="L125" s="168">
        <v>0</v>
      </c>
      <c r="M125" s="177"/>
    </row>
    <row r="126" spans="1:13" s="178" customFormat="1" ht="51">
      <c r="A126" s="615"/>
      <c r="B126" s="179" t="s">
        <v>179</v>
      </c>
      <c r="C126" s="180" t="s">
        <v>329</v>
      </c>
      <c r="D126" s="181" t="s">
        <v>371</v>
      </c>
      <c r="E126" s="182" t="s">
        <v>449</v>
      </c>
      <c r="F126" s="183">
        <v>2</v>
      </c>
      <c r="G126" s="183">
        <v>0</v>
      </c>
      <c r="H126" s="183">
        <v>2</v>
      </c>
      <c r="I126" s="183" t="s">
        <v>103</v>
      </c>
      <c r="J126" s="183" t="s">
        <v>193</v>
      </c>
      <c r="K126" s="183" t="s">
        <v>450</v>
      </c>
      <c r="L126" s="183" t="s">
        <v>400</v>
      </c>
      <c r="M126" s="184"/>
    </row>
    <row r="127" spans="1:13" s="178" customFormat="1" ht="25.5">
      <c r="A127" s="615"/>
      <c r="B127" s="179" t="s">
        <v>180</v>
      </c>
      <c r="C127" s="180" t="s">
        <v>330</v>
      </c>
      <c r="D127" s="181" t="s">
        <v>371</v>
      </c>
      <c r="E127" s="182" t="s">
        <v>451</v>
      </c>
      <c r="F127" s="183">
        <v>2</v>
      </c>
      <c r="G127" s="183">
        <v>0</v>
      </c>
      <c r="H127" s="183">
        <v>1</v>
      </c>
      <c r="I127" s="183">
        <v>0</v>
      </c>
      <c r="J127" s="183">
        <v>0</v>
      </c>
      <c r="K127" s="183" t="s">
        <v>369</v>
      </c>
      <c r="L127" s="183" t="s">
        <v>996</v>
      </c>
      <c r="M127" s="184" t="s">
        <v>60</v>
      </c>
    </row>
    <row r="128" spans="1:13" s="178" customFormat="1" ht="26.25" thickBot="1">
      <c r="A128" s="616"/>
      <c r="B128" s="171" t="s">
        <v>181</v>
      </c>
      <c r="C128" s="185" t="s">
        <v>331</v>
      </c>
      <c r="D128" s="212" t="s">
        <v>220</v>
      </c>
      <c r="E128" s="213" t="s">
        <v>451</v>
      </c>
      <c r="F128" s="210">
        <v>2</v>
      </c>
      <c r="G128" s="210">
        <v>0</v>
      </c>
      <c r="H128" s="210">
        <v>2</v>
      </c>
      <c r="I128" s="210" t="s">
        <v>178</v>
      </c>
      <c r="J128" s="210">
        <v>0</v>
      </c>
      <c r="K128" s="210">
        <v>0</v>
      </c>
      <c r="L128" s="210">
        <v>0</v>
      </c>
      <c r="M128" s="211" t="s">
        <v>60</v>
      </c>
    </row>
    <row r="129" spans="1:13" s="178" customFormat="1">
      <c r="A129" s="614" t="s">
        <v>332</v>
      </c>
      <c r="B129" s="164" t="s">
        <v>182</v>
      </c>
      <c r="C129" s="165" t="s">
        <v>333</v>
      </c>
      <c r="D129" s="166">
        <v>0</v>
      </c>
      <c r="E129" s="167" t="s">
        <v>448</v>
      </c>
      <c r="F129" s="168">
        <v>0</v>
      </c>
      <c r="G129" s="168">
        <v>0</v>
      </c>
      <c r="H129" s="168">
        <v>0</v>
      </c>
      <c r="I129" s="168" t="s">
        <v>187</v>
      </c>
      <c r="J129" s="168" t="s">
        <v>452</v>
      </c>
      <c r="K129" s="168">
        <v>0</v>
      </c>
      <c r="L129" s="168">
        <v>0</v>
      </c>
      <c r="M129" s="177" t="s">
        <v>60</v>
      </c>
    </row>
    <row r="130" spans="1:13" s="178" customFormat="1" ht="25.5">
      <c r="A130" s="615"/>
      <c r="B130" s="179" t="s">
        <v>183</v>
      </c>
      <c r="C130" s="180" t="s">
        <v>334</v>
      </c>
      <c r="D130" s="181">
        <v>0</v>
      </c>
      <c r="E130" s="182">
        <v>0</v>
      </c>
      <c r="F130" s="183">
        <v>0</v>
      </c>
      <c r="G130" s="183">
        <v>0</v>
      </c>
      <c r="H130" s="183">
        <v>0</v>
      </c>
      <c r="I130" s="183" t="s">
        <v>452</v>
      </c>
      <c r="J130" s="183">
        <v>0</v>
      </c>
      <c r="K130" s="183">
        <v>0</v>
      </c>
      <c r="L130" s="183">
        <v>0</v>
      </c>
      <c r="M130" s="184" t="s">
        <v>60</v>
      </c>
    </row>
    <row r="131" spans="1:13" s="178" customFormat="1">
      <c r="A131" s="615"/>
      <c r="B131" s="179" t="s">
        <v>184</v>
      </c>
      <c r="C131" s="180" t="s">
        <v>335</v>
      </c>
      <c r="D131" s="181" t="s">
        <v>220</v>
      </c>
      <c r="E131" s="182" t="s">
        <v>448</v>
      </c>
      <c r="F131" s="183">
        <v>0</v>
      </c>
      <c r="G131" s="183">
        <v>4</v>
      </c>
      <c r="H131" s="183">
        <v>1</v>
      </c>
      <c r="I131" s="183" t="s">
        <v>188</v>
      </c>
      <c r="J131" s="183" t="s">
        <v>189</v>
      </c>
      <c r="K131" s="183">
        <v>0</v>
      </c>
      <c r="L131" s="183">
        <v>0</v>
      </c>
      <c r="M131" s="184" t="s">
        <v>60</v>
      </c>
    </row>
    <row r="132" spans="1:13" s="178" customFormat="1" ht="38.25">
      <c r="A132" s="615"/>
      <c r="B132" s="179" t="s">
        <v>185</v>
      </c>
      <c r="C132" s="180" t="s">
        <v>336</v>
      </c>
      <c r="D132" s="181" t="s">
        <v>220</v>
      </c>
      <c r="E132" s="182" t="s">
        <v>453</v>
      </c>
      <c r="F132" s="183">
        <v>0</v>
      </c>
      <c r="G132" s="183">
        <v>4</v>
      </c>
      <c r="H132" s="183">
        <v>2</v>
      </c>
      <c r="I132" s="183" t="s">
        <v>189</v>
      </c>
      <c r="J132" s="183" t="s">
        <v>186</v>
      </c>
      <c r="K132" s="183">
        <v>0</v>
      </c>
      <c r="L132" s="183" t="s">
        <v>454</v>
      </c>
      <c r="M132" s="184" t="s">
        <v>60</v>
      </c>
    </row>
    <row r="133" spans="1:13" s="178" customFormat="1" ht="26.25" thickBot="1">
      <c r="A133" s="616"/>
      <c r="B133" s="171" t="s">
        <v>186</v>
      </c>
      <c r="C133" s="185" t="s">
        <v>337</v>
      </c>
      <c r="D133" s="212" t="s">
        <v>220</v>
      </c>
      <c r="E133" s="213" t="s">
        <v>455</v>
      </c>
      <c r="F133" s="210">
        <v>0</v>
      </c>
      <c r="G133" s="210">
        <v>4</v>
      </c>
      <c r="H133" s="210">
        <v>2</v>
      </c>
      <c r="I133" s="210" t="s">
        <v>190</v>
      </c>
      <c r="J133" s="210">
        <v>0</v>
      </c>
      <c r="K133" s="210">
        <v>0</v>
      </c>
      <c r="L133" s="210">
        <v>0</v>
      </c>
      <c r="M133" s="211" t="s">
        <v>60</v>
      </c>
    </row>
    <row r="134" spans="1:13" s="178" customFormat="1">
      <c r="A134" s="614" t="s">
        <v>338</v>
      </c>
      <c r="B134" s="164" t="s">
        <v>187</v>
      </c>
      <c r="C134" s="165" t="s">
        <v>339</v>
      </c>
      <c r="D134" s="240">
        <v>0</v>
      </c>
      <c r="E134" s="167">
        <v>0</v>
      </c>
      <c r="F134" s="168">
        <v>0</v>
      </c>
      <c r="G134" s="168">
        <v>0</v>
      </c>
      <c r="H134" s="168">
        <v>0</v>
      </c>
      <c r="I134" s="168" t="s">
        <v>182</v>
      </c>
      <c r="J134" s="168" t="s">
        <v>452</v>
      </c>
      <c r="K134" s="168">
        <v>0</v>
      </c>
      <c r="L134" s="168">
        <v>0</v>
      </c>
      <c r="M134" s="177" t="s">
        <v>60</v>
      </c>
    </row>
    <row r="135" spans="1:13" s="178" customFormat="1" ht="25.5">
      <c r="A135" s="615"/>
      <c r="B135" s="179" t="s">
        <v>188</v>
      </c>
      <c r="C135" s="180" t="s">
        <v>340</v>
      </c>
      <c r="D135" s="181" t="s">
        <v>220</v>
      </c>
      <c r="E135" s="182" t="s">
        <v>456</v>
      </c>
      <c r="F135" s="183">
        <v>2</v>
      </c>
      <c r="G135" s="183">
        <v>0</v>
      </c>
      <c r="H135" s="183">
        <v>0</v>
      </c>
      <c r="I135" s="183" t="s">
        <v>184</v>
      </c>
      <c r="J135" s="183">
        <v>0</v>
      </c>
      <c r="K135" s="183">
        <v>0</v>
      </c>
      <c r="L135" s="183">
        <v>0</v>
      </c>
      <c r="M135" s="184" t="s">
        <v>60</v>
      </c>
    </row>
    <row r="136" spans="1:13" s="178" customFormat="1" ht="25.5">
      <c r="A136" s="615"/>
      <c r="B136" s="179" t="s">
        <v>189</v>
      </c>
      <c r="C136" s="180" t="s">
        <v>341</v>
      </c>
      <c r="D136" s="181" t="s">
        <v>220</v>
      </c>
      <c r="E136" s="182" t="s">
        <v>457</v>
      </c>
      <c r="F136" s="183">
        <v>0</v>
      </c>
      <c r="G136" s="183">
        <v>0</v>
      </c>
      <c r="H136" s="241"/>
      <c r="I136" s="183" t="s">
        <v>185</v>
      </c>
      <c r="J136" s="183" t="s">
        <v>191</v>
      </c>
      <c r="K136" s="183">
        <v>0</v>
      </c>
      <c r="L136" s="183">
        <v>0</v>
      </c>
      <c r="M136" s="184" t="s">
        <v>60</v>
      </c>
    </row>
    <row r="137" spans="1:13" s="178" customFormat="1" ht="25.5">
      <c r="A137" s="615"/>
      <c r="B137" s="179" t="s">
        <v>190</v>
      </c>
      <c r="C137" s="180" t="s">
        <v>342</v>
      </c>
      <c r="D137" s="181" t="s">
        <v>220</v>
      </c>
      <c r="E137" s="182" t="s">
        <v>457</v>
      </c>
      <c r="F137" s="183">
        <v>0</v>
      </c>
      <c r="G137" s="183">
        <v>0</v>
      </c>
      <c r="H137" s="241"/>
      <c r="I137" s="183" t="s">
        <v>186</v>
      </c>
      <c r="J137" s="183" t="s">
        <v>191</v>
      </c>
      <c r="K137" s="183">
        <v>0</v>
      </c>
      <c r="L137" s="183">
        <v>0</v>
      </c>
      <c r="M137" s="184" t="s">
        <v>60</v>
      </c>
    </row>
    <row r="138" spans="1:13" s="178" customFormat="1" ht="26.25" thickBot="1">
      <c r="A138" s="616"/>
      <c r="B138" s="171" t="s">
        <v>191</v>
      </c>
      <c r="C138" s="185" t="s">
        <v>343</v>
      </c>
      <c r="D138" s="212" t="s">
        <v>220</v>
      </c>
      <c r="E138" s="213" t="s">
        <v>457</v>
      </c>
      <c r="F138" s="210">
        <v>0</v>
      </c>
      <c r="G138" s="210">
        <v>0</v>
      </c>
      <c r="H138" s="209"/>
      <c r="I138" s="210" t="s">
        <v>186</v>
      </c>
      <c r="J138" s="210">
        <v>0</v>
      </c>
      <c r="K138" s="210">
        <v>0</v>
      </c>
      <c r="L138" s="210">
        <v>0</v>
      </c>
      <c r="M138" s="211" t="s">
        <v>60</v>
      </c>
    </row>
    <row r="139" spans="1:13" s="178" customFormat="1" ht="25.5">
      <c r="A139" s="614" t="s">
        <v>344</v>
      </c>
      <c r="B139" s="164" t="s">
        <v>192</v>
      </c>
      <c r="C139" s="165" t="s">
        <v>345</v>
      </c>
      <c r="D139" s="166" t="s">
        <v>220</v>
      </c>
      <c r="E139" s="167" t="s">
        <v>458</v>
      </c>
      <c r="F139" s="168">
        <v>2</v>
      </c>
      <c r="G139" s="168">
        <v>2</v>
      </c>
      <c r="H139" s="168">
        <v>1</v>
      </c>
      <c r="I139" s="168">
        <v>0</v>
      </c>
      <c r="J139" s="168" t="s">
        <v>459</v>
      </c>
      <c r="K139" s="168" t="s">
        <v>369</v>
      </c>
      <c r="L139" s="168">
        <v>0</v>
      </c>
      <c r="M139" s="177"/>
    </row>
    <row r="140" spans="1:13" s="178" customFormat="1">
      <c r="A140" s="615"/>
      <c r="B140" s="179" t="s">
        <v>193</v>
      </c>
      <c r="C140" s="180" t="s">
        <v>346</v>
      </c>
      <c r="D140" s="181" t="s">
        <v>220</v>
      </c>
      <c r="E140" s="182" t="s">
        <v>460</v>
      </c>
      <c r="F140" s="183">
        <v>2</v>
      </c>
      <c r="G140" s="183">
        <v>2</v>
      </c>
      <c r="H140" s="183">
        <v>2</v>
      </c>
      <c r="I140" s="183" t="s">
        <v>192</v>
      </c>
      <c r="J140" s="183">
        <v>0</v>
      </c>
      <c r="K140" s="183" t="s">
        <v>369</v>
      </c>
      <c r="L140" s="183">
        <v>0</v>
      </c>
      <c r="M140" s="184"/>
    </row>
    <row r="141" spans="1:13" s="178" customFormat="1" ht="13.5" thickBot="1">
      <c r="A141" s="616"/>
      <c r="B141" s="171" t="s">
        <v>194</v>
      </c>
      <c r="C141" s="185" t="s">
        <v>347</v>
      </c>
      <c r="D141" s="212" t="s">
        <v>220</v>
      </c>
      <c r="E141" s="213" t="s">
        <v>347</v>
      </c>
      <c r="F141" s="210">
        <v>0</v>
      </c>
      <c r="G141" s="210">
        <v>0</v>
      </c>
      <c r="H141" s="210">
        <v>1</v>
      </c>
      <c r="I141" s="210">
        <v>0</v>
      </c>
      <c r="J141" s="210" t="s">
        <v>100</v>
      </c>
      <c r="K141" s="210" t="s">
        <v>369</v>
      </c>
      <c r="L141" s="210">
        <v>0</v>
      </c>
      <c r="M141" s="211"/>
    </row>
    <row r="142" spans="1:13" s="178" customFormat="1">
      <c r="A142" s="614" t="s">
        <v>348</v>
      </c>
      <c r="B142" s="242" t="s">
        <v>195</v>
      </c>
      <c r="C142" s="165" t="s">
        <v>349</v>
      </c>
      <c r="D142" s="240">
        <v>0</v>
      </c>
      <c r="E142" s="167">
        <v>0</v>
      </c>
      <c r="F142" s="168">
        <v>0</v>
      </c>
      <c r="G142" s="168">
        <v>0</v>
      </c>
      <c r="H142" s="168">
        <v>0</v>
      </c>
      <c r="I142" s="168" t="s">
        <v>196</v>
      </c>
      <c r="J142" s="168">
        <v>0</v>
      </c>
      <c r="K142" s="168">
        <v>0</v>
      </c>
      <c r="L142" s="168">
        <v>0</v>
      </c>
      <c r="M142" s="177"/>
    </row>
    <row r="143" spans="1:13" s="178" customFormat="1">
      <c r="A143" s="615"/>
      <c r="B143" s="230" t="s">
        <v>196</v>
      </c>
      <c r="C143" s="187" t="s">
        <v>507</v>
      </c>
      <c r="D143" s="188"/>
      <c r="E143" s="189"/>
      <c r="F143" s="190"/>
      <c r="G143" s="190"/>
      <c r="H143" s="190"/>
      <c r="I143" s="190"/>
      <c r="J143" s="190"/>
      <c r="K143" s="190"/>
      <c r="L143" s="190"/>
      <c r="M143" s="191"/>
    </row>
    <row r="144" spans="1:13" s="178" customFormat="1" ht="13.5" thickBot="1">
      <c r="A144" s="616"/>
      <c r="B144" s="243" t="s">
        <v>197</v>
      </c>
      <c r="C144" s="222" t="s">
        <v>508</v>
      </c>
      <c r="D144" s="244"/>
      <c r="E144" s="245"/>
      <c r="F144" s="246"/>
      <c r="G144" s="246"/>
      <c r="H144" s="246"/>
      <c r="I144" s="246"/>
      <c r="J144" s="246"/>
      <c r="K144" s="246"/>
      <c r="L144" s="246"/>
      <c r="M144" s="247"/>
    </row>
    <row r="145" spans="1:17" s="178" customFormat="1">
      <c r="A145" s="614" t="s">
        <v>350</v>
      </c>
      <c r="B145" s="164" t="s">
        <v>198</v>
      </c>
      <c r="C145" s="165" t="s">
        <v>351</v>
      </c>
      <c r="D145" s="166" t="s">
        <v>220</v>
      </c>
      <c r="E145" s="167" t="s">
        <v>461</v>
      </c>
      <c r="F145" s="168">
        <v>2</v>
      </c>
      <c r="G145" s="168">
        <v>2</v>
      </c>
      <c r="H145" s="168">
        <v>2</v>
      </c>
      <c r="I145" s="168">
        <v>0</v>
      </c>
      <c r="J145" s="168">
        <v>0</v>
      </c>
      <c r="K145" s="168">
        <v>0</v>
      </c>
      <c r="L145" s="168">
        <v>0</v>
      </c>
      <c r="M145" s="177" t="s">
        <v>60</v>
      </c>
    </row>
    <row r="146" spans="1:17" s="178" customFormat="1">
      <c r="A146" s="615"/>
      <c r="B146" s="179" t="s">
        <v>199</v>
      </c>
      <c r="C146" s="180" t="s">
        <v>352</v>
      </c>
      <c r="D146" s="181" t="s">
        <v>371</v>
      </c>
      <c r="E146" s="182" t="s">
        <v>352</v>
      </c>
      <c r="F146" s="183">
        <v>2</v>
      </c>
      <c r="G146" s="183">
        <v>2</v>
      </c>
      <c r="H146" s="183">
        <v>2</v>
      </c>
      <c r="I146" s="183">
        <v>0</v>
      </c>
      <c r="J146" s="183">
        <v>0</v>
      </c>
      <c r="K146" s="183">
        <v>0</v>
      </c>
      <c r="L146" s="183">
        <v>0</v>
      </c>
      <c r="M146" s="184" t="s">
        <v>60</v>
      </c>
    </row>
    <row r="147" spans="1:17" s="178" customFormat="1">
      <c r="A147" s="615"/>
      <c r="B147" s="248" t="s">
        <v>200</v>
      </c>
      <c r="C147" s="249" t="s">
        <v>353</v>
      </c>
      <c r="D147" s="181" t="s">
        <v>371</v>
      </c>
      <c r="E147" s="182">
        <v>0</v>
      </c>
      <c r="F147" s="183">
        <v>2</v>
      </c>
      <c r="G147" s="183">
        <v>2</v>
      </c>
      <c r="H147" s="183">
        <v>1</v>
      </c>
      <c r="I147" s="183">
        <v>0</v>
      </c>
      <c r="J147" s="183">
        <v>0</v>
      </c>
      <c r="K147" s="183">
        <v>0</v>
      </c>
      <c r="L147" s="183">
        <v>0</v>
      </c>
      <c r="M147" s="184" t="s">
        <v>60</v>
      </c>
    </row>
    <row r="148" spans="1:17" s="178" customFormat="1">
      <c r="A148" s="615"/>
      <c r="B148" s="248" t="s">
        <v>354</v>
      </c>
      <c r="C148" s="249" t="s">
        <v>355</v>
      </c>
      <c r="D148" s="205">
        <v>0</v>
      </c>
      <c r="E148" s="182" t="s">
        <v>462</v>
      </c>
      <c r="F148" s="183">
        <v>0</v>
      </c>
      <c r="G148" s="183">
        <v>3</v>
      </c>
      <c r="H148" s="183">
        <v>2</v>
      </c>
      <c r="I148" s="183">
        <v>0</v>
      </c>
      <c r="J148" s="183">
        <v>0</v>
      </c>
      <c r="K148" s="183">
        <v>0</v>
      </c>
      <c r="L148" s="183">
        <v>0</v>
      </c>
      <c r="M148" s="184" t="s">
        <v>60</v>
      </c>
      <c r="N148" s="622"/>
      <c r="O148" s="622"/>
      <c r="P148" s="622"/>
      <c r="Q148" s="622"/>
    </row>
    <row r="149" spans="1:17" s="178" customFormat="1">
      <c r="A149" s="615"/>
      <c r="B149" s="248" t="s">
        <v>356</v>
      </c>
      <c r="C149" s="249" t="s">
        <v>357</v>
      </c>
      <c r="D149" s="205">
        <v>0</v>
      </c>
      <c r="E149" s="182" t="s">
        <v>462</v>
      </c>
      <c r="F149" s="183">
        <v>0</v>
      </c>
      <c r="G149" s="183">
        <v>0</v>
      </c>
      <c r="H149" s="183">
        <v>0</v>
      </c>
      <c r="I149" s="183">
        <v>0</v>
      </c>
      <c r="J149" s="183">
        <v>0</v>
      </c>
      <c r="K149" s="183">
        <v>0</v>
      </c>
      <c r="L149" s="183">
        <v>0</v>
      </c>
      <c r="M149" s="184" t="s">
        <v>60</v>
      </c>
    </row>
    <row r="150" spans="1:17" s="178" customFormat="1">
      <c r="A150" s="615"/>
      <c r="B150" s="248" t="s">
        <v>358</v>
      </c>
      <c r="C150" s="249" t="s">
        <v>359</v>
      </c>
      <c r="D150" s="205">
        <v>0</v>
      </c>
      <c r="E150" s="182" t="s">
        <v>462</v>
      </c>
      <c r="F150" s="183">
        <v>0</v>
      </c>
      <c r="G150" s="183">
        <v>0</v>
      </c>
      <c r="H150" s="183">
        <v>0</v>
      </c>
      <c r="I150" s="183">
        <v>0</v>
      </c>
      <c r="J150" s="183">
        <v>0</v>
      </c>
      <c r="K150" s="183">
        <v>0</v>
      </c>
      <c r="L150" s="183">
        <v>0</v>
      </c>
      <c r="M150" s="184" t="s">
        <v>60</v>
      </c>
    </row>
    <row r="151" spans="1:17" s="178" customFormat="1">
      <c r="A151" s="615"/>
      <c r="B151" s="248" t="s">
        <v>360</v>
      </c>
      <c r="C151" s="249" t="s">
        <v>361</v>
      </c>
      <c r="D151" s="205">
        <v>0</v>
      </c>
      <c r="E151" s="182" t="s">
        <v>462</v>
      </c>
      <c r="F151" s="183">
        <v>0</v>
      </c>
      <c r="G151" s="183">
        <v>0</v>
      </c>
      <c r="H151" s="183">
        <v>0</v>
      </c>
      <c r="I151" s="183">
        <v>0</v>
      </c>
      <c r="J151" s="183">
        <v>0</v>
      </c>
      <c r="K151" s="183">
        <v>0</v>
      </c>
      <c r="L151" s="183">
        <v>0</v>
      </c>
      <c r="M151" s="184" t="s">
        <v>60</v>
      </c>
    </row>
    <row r="152" spans="1:17" s="178" customFormat="1">
      <c r="A152" s="615"/>
      <c r="B152" s="248" t="s">
        <v>201</v>
      </c>
      <c r="C152" s="249" t="s">
        <v>362</v>
      </c>
      <c r="D152" s="205">
        <v>0</v>
      </c>
      <c r="E152" s="182" t="s">
        <v>463</v>
      </c>
      <c r="F152" s="183">
        <v>1</v>
      </c>
      <c r="G152" s="183">
        <v>0</v>
      </c>
      <c r="H152" s="183">
        <v>1</v>
      </c>
      <c r="I152" s="183">
        <v>0</v>
      </c>
      <c r="J152" s="183">
        <v>0</v>
      </c>
      <c r="K152" s="183">
        <v>0</v>
      </c>
      <c r="L152" s="183">
        <v>0</v>
      </c>
      <c r="M152" s="184" t="s">
        <v>60</v>
      </c>
    </row>
    <row r="153" spans="1:17" s="178" customFormat="1">
      <c r="A153" s="615"/>
      <c r="B153" s="248" t="s">
        <v>202</v>
      </c>
      <c r="C153" s="249" t="s">
        <v>363</v>
      </c>
      <c r="D153" s="205">
        <v>0</v>
      </c>
      <c r="E153" s="182" t="s">
        <v>464</v>
      </c>
      <c r="F153" s="183">
        <v>1</v>
      </c>
      <c r="G153" s="183">
        <v>0</v>
      </c>
      <c r="H153" s="183">
        <v>0</v>
      </c>
      <c r="I153" s="183">
        <v>0</v>
      </c>
      <c r="J153" s="183">
        <v>0</v>
      </c>
      <c r="K153" s="183">
        <v>0</v>
      </c>
      <c r="L153" s="183">
        <v>0</v>
      </c>
      <c r="M153" s="184" t="s">
        <v>60</v>
      </c>
    </row>
    <row r="154" spans="1:17" s="178" customFormat="1" ht="25.5">
      <c r="A154" s="615"/>
      <c r="B154" s="248" t="s">
        <v>203</v>
      </c>
      <c r="C154" s="249" t="s">
        <v>364</v>
      </c>
      <c r="D154" s="205">
        <v>0</v>
      </c>
      <c r="E154" s="182" t="s">
        <v>465</v>
      </c>
      <c r="F154" s="183">
        <v>1</v>
      </c>
      <c r="G154" s="183">
        <v>0</v>
      </c>
      <c r="H154" s="183">
        <v>0</v>
      </c>
      <c r="I154" s="183">
        <v>0</v>
      </c>
      <c r="J154" s="183">
        <v>0</v>
      </c>
      <c r="K154" s="183">
        <v>0</v>
      </c>
      <c r="L154" s="183">
        <v>0</v>
      </c>
      <c r="M154" s="184"/>
    </row>
    <row r="155" spans="1:17" s="178" customFormat="1" ht="13.5" thickBot="1">
      <c r="A155" s="616"/>
      <c r="B155" s="250" t="s">
        <v>204</v>
      </c>
      <c r="C155" s="251" t="s">
        <v>365</v>
      </c>
      <c r="D155" s="252">
        <v>0</v>
      </c>
      <c r="E155" s="174">
        <v>0</v>
      </c>
      <c r="F155" s="175">
        <v>0</v>
      </c>
      <c r="G155" s="175">
        <v>0</v>
      </c>
      <c r="H155" s="175">
        <v>0</v>
      </c>
      <c r="I155" s="175">
        <v>0</v>
      </c>
      <c r="J155" s="175">
        <v>0</v>
      </c>
      <c r="K155" s="175">
        <v>0</v>
      </c>
      <c r="L155" s="175">
        <v>0</v>
      </c>
      <c r="M155" s="176" t="s">
        <v>60</v>
      </c>
    </row>
    <row r="156" spans="1:17" s="178" customFormat="1">
      <c r="A156" s="82" t="s">
        <v>1010</v>
      </c>
      <c r="B156" s="253"/>
      <c r="C156" s="254"/>
      <c r="D156" s="254"/>
      <c r="E156" s="254"/>
      <c r="F156" s="255"/>
      <c r="G156" s="255"/>
      <c r="H156" s="255"/>
      <c r="I156" s="255"/>
      <c r="J156" s="255"/>
      <c r="K156" s="255"/>
      <c r="L156" s="255"/>
      <c r="M156" s="256"/>
    </row>
    <row r="157" spans="1:17" s="178" customFormat="1">
      <c r="A157" s="257"/>
      <c r="B157" s="257"/>
      <c r="C157" s="257"/>
      <c r="D157" s="257"/>
      <c r="E157" s="257"/>
      <c r="F157" s="258"/>
      <c r="G157" s="258"/>
      <c r="H157" s="258"/>
      <c r="I157" s="258"/>
      <c r="J157" s="258"/>
      <c r="K157" s="258"/>
      <c r="L157" s="258"/>
      <c r="M157" s="257"/>
    </row>
    <row r="158" spans="1:17" s="259" customFormat="1" ht="27" customHeight="1">
      <c r="A158" s="629" t="s">
        <v>466</v>
      </c>
      <c r="B158" s="629"/>
      <c r="C158" s="629"/>
      <c r="D158" s="629"/>
      <c r="E158" s="629"/>
      <c r="F158" s="629"/>
      <c r="G158" s="629"/>
      <c r="H158" s="629"/>
      <c r="I158" s="629"/>
      <c r="J158" s="629"/>
      <c r="K158" s="629"/>
      <c r="L158" s="629"/>
      <c r="M158" s="629"/>
    </row>
    <row r="159" spans="1:17" s="99" customFormat="1" ht="30.6" customHeight="1">
      <c r="A159" s="625" t="s">
        <v>467</v>
      </c>
      <c r="B159" s="625"/>
      <c r="C159" s="625"/>
      <c r="D159" s="625"/>
      <c r="E159" s="625"/>
      <c r="F159" s="625"/>
      <c r="G159" s="625"/>
      <c r="H159" s="625"/>
      <c r="I159" s="625"/>
      <c r="J159" s="625"/>
      <c r="K159" s="625"/>
      <c r="L159" s="625"/>
      <c r="M159" s="625"/>
    </row>
    <row r="160" spans="1:17" s="178" customFormat="1">
      <c r="A160" s="257"/>
      <c r="B160" s="257"/>
      <c r="C160" s="257"/>
      <c r="D160" s="257"/>
      <c r="E160" s="257"/>
      <c r="F160" s="258"/>
      <c r="G160" s="258"/>
      <c r="H160" s="258"/>
      <c r="I160" s="258"/>
      <c r="J160" s="258"/>
      <c r="K160" s="258"/>
      <c r="L160" s="258"/>
      <c r="M160" s="257"/>
    </row>
    <row r="161" spans="1:13" s="260" customFormat="1" ht="27" customHeight="1">
      <c r="A161" s="626" t="s">
        <v>468</v>
      </c>
      <c r="B161" s="626"/>
      <c r="C161" s="626"/>
      <c r="D161" s="626"/>
      <c r="E161" s="626"/>
      <c r="F161" s="626"/>
      <c r="G161" s="626"/>
      <c r="H161" s="626"/>
      <c r="I161" s="626"/>
      <c r="J161" s="626"/>
      <c r="K161" s="626"/>
      <c r="L161" s="626"/>
      <c r="M161" s="626"/>
    </row>
    <row r="162" spans="1:13" s="261" customFormat="1" ht="80.099999999999994" customHeight="1">
      <c r="A162" s="627" t="s">
        <v>616</v>
      </c>
      <c r="B162" s="627"/>
      <c r="C162" s="627"/>
      <c r="D162" s="627"/>
      <c r="E162" s="627"/>
      <c r="F162" s="627"/>
      <c r="G162" s="627"/>
      <c r="H162" s="627"/>
      <c r="I162" s="627"/>
      <c r="J162" s="627"/>
      <c r="K162" s="627"/>
      <c r="L162" s="627"/>
      <c r="M162" s="627"/>
    </row>
    <row r="163" spans="1:13" s="178" customFormat="1">
      <c r="A163" s="257"/>
      <c r="B163" s="257"/>
      <c r="C163" s="257"/>
      <c r="D163" s="257"/>
      <c r="E163" s="257"/>
      <c r="F163" s="258"/>
      <c r="G163" s="258"/>
      <c r="H163" s="258"/>
      <c r="I163" s="258"/>
      <c r="J163" s="258"/>
      <c r="K163" s="258"/>
      <c r="L163" s="258"/>
      <c r="M163" s="257"/>
    </row>
    <row r="164" spans="1:13" s="260" customFormat="1" ht="18.75">
      <c r="A164" s="623" t="s">
        <v>1142</v>
      </c>
      <c r="B164" s="624"/>
      <c r="C164" s="624"/>
      <c r="D164" s="624"/>
      <c r="E164" s="624"/>
      <c r="F164" s="624"/>
      <c r="G164" s="624"/>
      <c r="H164" s="624"/>
      <c r="I164" s="624"/>
      <c r="J164" s="624"/>
      <c r="K164" s="624"/>
      <c r="L164" s="624"/>
      <c r="M164" s="624"/>
    </row>
    <row r="165" spans="1:13" s="99" customFormat="1" ht="82.5" customHeight="1">
      <c r="A165" s="628" t="s">
        <v>1011</v>
      </c>
      <c r="B165" s="627"/>
      <c r="C165" s="627"/>
      <c r="D165" s="627"/>
      <c r="E165" s="627"/>
      <c r="F165" s="627"/>
      <c r="G165" s="627"/>
      <c r="H165" s="627"/>
      <c r="I165" s="627"/>
      <c r="J165" s="627"/>
      <c r="K165" s="627"/>
      <c r="L165" s="627"/>
      <c r="M165" s="627"/>
    </row>
    <row r="166" spans="1:13" s="178" customFormat="1">
      <c r="A166" s="257"/>
      <c r="B166" s="257"/>
      <c r="C166" s="257"/>
      <c r="D166" s="257"/>
      <c r="E166" s="257"/>
      <c r="F166" s="258"/>
      <c r="G166" s="258"/>
      <c r="H166" s="258"/>
      <c r="I166" s="258"/>
      <c r="J166" s="258"/>
      <c r="K166" s="258"/>
      <c r="L166" s="258"/>
      <c r="M166" s="257"/>
    </row>
    <row r="167" spans="1:13" s="261" customFormat="1" ht="18.75">
      <c r="A167" s="623" t="s">
        <v>1143</v>
      </c>
      <c r="B167" s="624"/>
      <c r="C167" s="624"/>
      <c r="D167" s="624"/>
      <c r="E167" s="624"/>
      <c r="F167" s="624"/>
      <c r="G167" s="624"/>
      <c r="H167" s="624"/>
      <c r="I167" s="624"/>
      <c r="J167" s="624"/>
      <c r="K167" s="624"/>
      <c r="L167" s="624"/>
      <c r="M167" s="624"/>
    </row>
    <row r="168" spans="1:13" s="99" customFormat="1" ht="93" customHeight="1">
      <c r="A168" s="625" t="s">
        <v>1178</v>
      </c>
      <c r="B168" s="625"/>
      <c r="C168" s="625"/>
      <c r="D168" s="625"/>
      <c r="E168" s="625"/>
      <c r="F168" s="625"/>
      <c r="G168" s="625"/>
      <c r="H168" s="625"/>
      <c r="I168" s="625"/>
      <c r="J168" s="625"/>
      <c r="K168" s="625"/>
      <c r="L168" s="625"/>
      <c r="M168" s="625"/>
    </row>
    <row r="169" spans="1:13" s="178" customFormat="1">
      <c r="A169" s="257"/>
      <c r="B169" s="257"/>
      <c r="C169" s="257"/>
      <c r="D169" s="257"/>
      <c r="E169" s="257"/>
      <c r="F169" s="258"/>
      <c r="G169" s="258"/>
      <c r="H169" s="258"/>
      <c r="I169" s="258"/>
      <c r="J169" s="258"/>
      <c r="K169" s="258"/>
      <c r="L169" s="258"/>
      <c r="M169" s="257"/>
    </row>
    <row r="170" spans="1:13" s="261" customFormat="1" ht="18.75">
      <c r="A170" s="623" t="s">
        <v>1145</v>
      </c>
      <c r="B170" s="624"/>
      <c r="C170" s="624"/>
      <c r="D170" s="624"/>
      <c r="E170" s="624"/>
      <c r="F170" s="624"/>
      <c r="G170" s="624"/>
      <c r="H170" s="624"/>
      <c r="I170" s="624"/>
      <c r="J170" s="624"/>
      <c r="K170" s="624"/>
      <c r="L170" s="624"/>
      <c r="M170" s="624"/>
    </row>
    <row r="171" spans="1:13" s="99" customFormat="1" ht="105.6" customHeight="1">
      <c r="A171" s="625" t="s">
        <v>1175</v>
      </c>
      <c r="B171" s="625"/>
      <c r="C171" s="625"/>
      <c r="D171" s="625"/>
      <c r="E171" s="625"/>
      <c r="F171" s="625"/>
      <c r="G171" s="625"/>
      <c r="H171" s="625"/>
      <c r="I171" s="625"/>
      <c r="J171" s="625"/>
      <c r="K171" s="625"/>
      <c r="L171" s="625"/>
      <c r="M171" s="625"/>
    </row>
    <row r="172" spans="1:13" s="178" customFormat="1">
      <c r="A172" s="257"/>
      <c r="B172" s="257"/>
      <c r="C172" s="257"/>
      <c r="D172" s="257"/>
      <c r="E172" s="257"/>
      <c r="F172" s="258"/>
      <c r="G172" s="258"/>
      <c r="H172" s="258"/>
      <c r="I172" s="258"/>
      <c r="J172" s="258"/>
      <c r="K172" s="258"/>
      <c r="L172" s="258"/>
      <c r="M172" s="257"/>
    </row>
    <row r="173" spans="1:13" s="261" customFormat="1" ht="23.45" customHeight="1">
      <c r="A173" s="623" t="s">
        <v>1144</v>
      </c>
      <c r="B173" s="624"/>
      <c r="C173" s="624"/>
      <c r="D173" s="624"/>
      <c r="E173" s="624"/>
      <c r="F173" s="624"/>
      <c r="G173" s="624"/>
      <c r="H173" s="624"/>
      <c r="I173" s="624"/>
      <c r="J173" s="624"/>
      <c r="K173" s="624"/>
      <c r="L173" s="624"/>
      <c r="M173" s="624"/>
    </row>
    <row r="174" spans="1:13" s="99" customFormat="1" ht="247.5" customHeight="1">
      <c r="A174" s="627" t="s">
        <v>617</v>
      </c>
      <c r="B174" s="627"/>
      <c r="C174" s="627"/>
      <c r="D174" s="627"/>
      <c r="E174" s="627"/>
      <c r="F174" s="627"/>
      <c r="G174" s="627"/>
      <c r="H174" s="627"/>
      <c r="I174" s="627"/>
      <c r="J174" s="627"/>
      <c r="K174" s="627"/>
      <c r="L174" s="627"/>
      <c r="M174" s="627"/>
    </row>
    <row r="175" spans="1:13" s="178" customFormat="1">
      <c r="A175" s="257"/>
      <c r="B175" s="257"/>
      <c r="C175" s="257"/>
      <c r="D175" s="257"/>
      <c r="E175" s="257"/>
      <c r="F175" s="258"/>
      <c r="G175" s="258"/>
      <c r="H175" s="258"/>
      <c r="I175" s="258"/>
      <c r="J175" s="258"/>
      <c r="K175" s="258"/>
      <c r="L175" s="258"/>
      <c r="M175" s="257"/>
    </row>
    <row r="176" spans="1:13" s="261" customFormat="1" ht="20.45" customHeight="1">
      <c r="A176" s="623" t="s">
        <v>1146</v>
      </c>
      <c r="B176" s="624"/>
      <c r="C176" s="624"/>
      <c r="D176" s="624"/>
      <c r="E176" s="624"/>
      <c r="F176" s="624"/>
      <c r="G176" s="624"/>
      <c r="H176" s="624"/>
      <c r="I176" s="624"/>
      <c r="J176" s="624"/>
      <c r="K176" s="624"/>
      <c r="L176" s="624"/>
      <c r="M176" s="624"/>
    </row>
    <row r="177" spans="1:13" s="99" customFormat="1" ht="150" customHeight="1">
      <c r="A177" s="631" t="s">
        <v>1164</v>
      </c>
      <c r="B177" s="627"/>
      <c r="C177" s="627"/>
      <c r="D177" s="627"/>
      <c r="E177" s="627"/>
      <c r="F177" s="627"/>
      <c r="G177" s="627"/>
      <c r="H177" s="627"/>
      <c r="I177" s="627"/>
      <c r="J177" s="627"/>
      <c r="K177" s="627"/>
      <c r="L177" s="627"/>
      <c r="M177" s="627"/>
    </row>
    <row r="178" spans="1:13" s="178" customFormat="1">
      <c r="A178" s="257"/>
      <c r="B178" s="257"/>
      <c r="C178" s="257"/>
      <c r="D178" s="257"/>
      <c r="E178" s="257"/>
      <c r="F178" s="258"/>
      <c r="G178" s="258"/>
      <c r="H178" s="258"/>
      <c r="I178" s="258"/>
      <c r="J178" s="258"/>
      <c r="K178" s="258"/>
      <c r="L178" s="258"/>
      <c r="M178" s="257"/>
    </row>
    <row r="179" spans="1:13" s="261" customFormat="1" ht="18.75">
      <c r="A179" s="623" t="s">
        <v>1147</v>
      </c>
      <c r="B179" s="624"/>
      <c r="C179" s="624"/>
      <c r="D179" s="624"/>
      <c r="E179" s="624"/>
      <c r="F179" s="624"/>
      <c r="G179" s="624"/>
      <c r="H179" s="624"/>
      <c r="I179" s="624"/>
      <c r="J179" s="624"/>
      <c r="K179" s="624"/>
      <c r="L179" s="624"/>
      <c r="M179" s="624"/>
    </row>
    <row r="180" spans="1:13" s="262" customFormat="1" ht="142.5" customHeight="1">
      <c r="A180" s="625" t="s">
        <v>618</v>
      </c>
      <c r="B180" s="625"/>
      <c r="C180" s="625"/>
      <c r="D180" s="625"/>
      <c r="E180" s="625"/>
      <c r="F180" s="625"/>
      <c r="G180" s="625"/>
      <c r="H180" s="625"/>
      <c r="I180" s="625"/>
      <c r="J180" s="625"/>
      <c r="K180" s="625"/>
      <c r="L180" s="625"/>
      <c r="M180" s="625"/>
    </row>
    <row r="181" spans="1:13" s="178" customFormat="1">
      <c r="A181" s="257"/>
      <c r="B181" s="257"/>
      <c r="C181" s="257"/>
      <c r="D181" s="257"/>
      <c r="E181" s="257"/>
      <c r="F181" s="258"/>
      <c r="G181" s="258"/>
      <c r="H181" s="258"/>
      <c r="I181" s="258"/>
      <c r="J181" s="258"/>
      <c r="K181" s="258"/>
      <c r="L181" s="258"/>
      <c r="M181" s="257"/>
    </row>
    <row r="182" spans="1:13" s="261" customFormat="1" ht="18.75">
      <c r="A182" s="623" t="s">
        <v>1148</v>
      </c>
      <c r="B182" s="624"/>
      <c r="C182" s="624"/>
      <c r="D182" s="624"/>
      <c r="E182" s="624"/>
      <c r="F182" s="624"/>
      <c r="G182" s="624"/>
      <c r="H182" s="624"/>
      <c r="I182" s="624"/>
      <c r="J182" s="624"/>
      <c r="K182" s="624"/>
      <c r="L182" s="624"/>
      <c r="M182" s="624"/>
    </row>
    <row r="183" spans="1:13" s="262" customFormat="1" ht="30" customHeight="1">
      <c r="A183" s="627" t="s">
        <v>615</v>
      </c>
      <c r="B183" s="627"/>
      <c r="C183" s="627"/>
      <c r="D183" s="627"/>
      <c r="E183" s="627"/>
      <c r="F183" s="627"/>
      <c r="G183" s="627"/>
      <c r="H183" s="627"/>
      <c r="I183" s="627"/>
      <c r="J183" s="627"/>
      <c r="K183" s="627"/>
      <c r="L183" s="627"/>
      <c r="M183" s="627"/>
    </row>
    <row r="184" spans="1:13" s="178" customFormat="1">
      <c r="A184" s="257"/>
      <c r="B184" s="257"/>
      <c r="C184" s="257"/>
      <c r="D184" s="257"/>
      <c r="E184" s="257"/>
      <c r="F184" s="258"/>
      <c r="G184" s="258"/>
      <c r="H184" s="258"/>
      <c r="I184" s="258"/>
      <c r="J184" s="258"/>
      <c r="K184" s="258"/>
      <c r="L184" s="258"/>
      <c r="M184" s="257"/>
    </row>
    <row r="185" spans="1:13" s="261" customFormat="1" ht="19.350000000000001" customHeight="1">
      <c r="A185" s="623" t="s">
        <v>1149</v>
      </c>
      <c r="B185" s="624"/>
      <c r="C185" s="624"/>
      <c r="D185" s="624"/>
      <c r="E185" s="624"/>
      <c r="F185" s="624"/>
      <c r="G185" s="624"/>
      <c r="H185" s="624"/>
      <c r="I185" s="624"/>
      <c r="J185" s="624"/>
      <c r="K185" s="624"/>
      <c r="L185" s="624"/>
      <c r="M185" s="624"/>
    </row>
    <row r="186" spans="1:13" s="262" customFormat="1" ht="59.25" customHeight="1">
      <c r="A186" s="627" t="s">
        <v>472</v>
      </c>
      <c r="B186" s="627"/>
      <c r="C186" s="627"/>
      <c r="D186" s="627"/>
      <c r="E186" s="627"/>
      <c r="F186" s="627"/>
      <c r="G186" s="627"/>
      <c r="H186" s="627"/>
      <c r="I186" s="627"/>
      <c r="J186" s="627"/>
      <c r="K186" s="627"/>
      <c r="L186" s="627"/>
      <c r="M186" s="627"/>
    </row>
    <row r="187" spans="1:13" s="178" customFormat="1">
      <c r="A187" s="257"/>
      <c r="B187" s="257"/>
      <c r="C187" s="257"/>
      <c r="D187" s="257"/>
      <c r="E187" s="257"/>
      <c r="F187" s="258"/>
      <c r="G187" s="258"/>
      <c r="H187" s="258"/>
      <c r="I187" s="258"/>
      <c r="J187" s="258"/>
      <c r="K187" s="258"/>
      <c r="L187" s="258"/>
      <c r="M187" s="257"/>
    </row>
    <row r="188" spans="1:13" s="261" customFormat="1" ht="19.350000000000001" customHeight="1">
      <c r="A188" s="626" t="s">
        <v>473</v>
      </c>
      <c r="B188" s="626"/>
      <c r="C188" s="626"/>
      <c r="D188" s="626"/>
      <c r="E188" s="626"/>
      <c r="F188" s="626"/>
      <c r="G188" s="626"/>
      <c r="H188" s="626"/>
      <c r="I188" s="626"/>
      <c r="J188" s="626"/>
      <c r="K188" s="626"/>
      <c r="L188" s="626"/>
      <c r="M188" s="626"/>
    </row>
    <row r="189" spans="1:13" s="262" customFormat="1" ht="30" customHeight="1">
      <c r="A189" s="625" t="s">
        <v>1012</v>
      </c>
      <c r="B189" s="625"/>
      <c r="C189" s="625"/>
      <c r="D189" s="625"/>
      <c r="E189" s="625"/>
      <c r="F189" s="625"/>
      <c r="G189" s="625"/>
      <c r="H189" s="625"/>
      <c r="I189" s="625"/>
      <c r="J189" s="625"/>
      <c r="K189" s="625"/>
      <c r="L189" s="625"/>
      <c r="M189" s="625"/>
    </row>
    <row r="190" spans="1:13" s="178" customFormat="1">
      <c r="A190" s="257"/>
      <c r="B190" s="257"/>
      <c r="C190" s="257"/>
      <c r="D190" s="257"/>
      <c r="E190" s="257"/>
      <c r="F190" s="258"/>
      <c r="G190" s="258"/>
      <c r="H190" s="258"/>
      <c r="I190" s="258"/>
      <c r="J190" s="258"/>
      <c r="K190" s="258"/>
      <c r="L190" s="258"/>
      <c r="M190" s="257"/>
    </row>
    <row r="191" spans="1:13" s="262" customFormat="1" ht="13.5">
      <c r="A191" s="630" t="s">
        <v>1150</v>
      </c>
      <c r="B191" s="630"/>
      <c r="C191" s="630"/>
      <c r="D191" s="630"/>
      <c r="E191" s="630"/>
      <c r="F191" s="630"/>
      <c r="G191" s="630"/>
      <c r="H191" s="630"/>
      <c r="I191" s="630"/>
      <c r="J191" s="630"/>
      <c r="K191" s="630"/>
      <c r="L191" s="630"/>
      <c r="M191" s="630"/>
    </row>
    <row r="192" spans="1:13" s="178" customFormat="1">
      <c r="A192" s="257"/>
      <c r="B192" s="257"/>
      <c r="C192" s="154"/>
      <c r="D192" s="257"/>
      <c r="E192" s="257"/>
      <c r="F192" s="258"/>
      <c r="G192" s="258"/>
      <c r="H192" s="258"/>
      <c r="I192" s="258"/>
      <c r="J192" s="258"/>
      <c r="K192" s="258"/>
      <c r="L192" s="258"/>
      <c r="M192" s="257"/>
    </row>
    <row r="193" spans="1:13" s="265" customFormat="1">
      <c r="A193" s="178"/>
      <c r="B193" s="263"/>
      <c r="C193" s="263"/>
      <c r="D193" s="263"/>
      <c r="E193" s="263"/>
      <c r="F193" s="263"/>
      <c r="G193" s="263"/>
      <c r="H193" s="263"/>
      <c r="I193" s="264"/>
      <c r="J193" s="264"/>
      <c r="K193" s="264"/>
      <c r="L193" s="263"/>
      <c r="M193" s="264"/>
    </row>
    <row r="194" spans="1:13" s="265" customFormat="1">
      <c r="A194" s="178"/>
      <c r="B194" s="263"/>
      <c r="C194" s="263"/>
      <c r="E194" s="263"/>
      <c r="F194" s="263"/>
      <c r="G194" s="263"/>
      <c r="H194" s="263"/>
      <c r="I194" s="264"/>
      <c r="J194" s="264"/>
      <c r="K194" s="264"/>
      <c r="L194" s="263"/>
      <c r="M194" s="264"/>
    </row>
  </sheetData>
  <sheetProtection algorithmName="SHA-512" hashValue="z+v48PaMRpeYUN5UBNytrHa33D7o0i6JPzYNouS7QD5LCwTGRfrMqxNflvg0BkgacujsCya540c356ILBYm+yg==" saltValue="r+T6phAlxfYKsHTuQJ+BQw==" spinCount="100000" sheet="1" objects="1" scenarios="1" formatRows="0"/>
  <mergeCells count="53">
    <mergeCell ref="A186:M186"/>
    <mergeCell ref="A188:M188"/>
    <mergeCell ref="A189:M189"/>
    <mergeCell ref="A191:M191"/>
    <mergeCell ref="A177:M177"/>
    <mergeCell ref="A179:M179"/>
    <mergeCell ref="A180:M180"/>
    <mergeCell ref="A182:M182"/>
    <mergeCell ref="A183:M183"/>
    <mergeCell ref="A185:M185"/>
    <mergeCell ref="N148:Q148"/>
    <mergeCell ref="A176:M176"/>
    <mergeCell ref="A159:M159"/>
    <mergeCell ref="A161:M161"/>
    <mergeCell ref="A162:M162"/>
    <mergeCell ref="A164:M164"/>
    <mergeCell ref="A165:M165"/>
    <mergeCell ref="A167:M167"/>
    <mergeCell ref="A168:M168"/>
    <mergeCell ref="A170:M170"/>
    <mergeCell ref="A171:M171"/>
    <mergeCell ref="A173:M173"/>
    <mergeCell ref="A174:M174"/>
    <mergeCell ref="A158:M158"/>
    <mergeCell ref="A91:A95"/>
    <mergeCell ref="A96:A98"/>
    <mergeCell ref="A106:A122"/>
    <mergeCell ref="A123:A124"/>
    <mergeCell ref="A125:A128"/>
    <mergeCell ref="A99:A105"/>
    <mergeCell ref="A142:A144"/>
    <mergeCell ref="A129:A133"/>
    <mergeCell ref="A134:A138"/>
    <mergeCell ref="A139:A141"/>
    <mergeCell ref="A145:A155"/>
    <mergeCell ref="A83:A90"/>
    <mergeCell ref="A7:A8"/>
    <mergeCell ref="A9:A12"/>
    <mergeCell ref="A13:A22"/>
    <mergeCell ref="A23:A31"/>
    <mergeCell ref="A32:A39"/>
    <mergeCell ref="A40:A45"/>
    <mergeCell ref="A56:A61"/>
    <mergeCell ref="A47:A48"/>
    <mergeCell ref="A49:A55"/>
    <mergeCell ref="A62:A68"/>
    <mergeCell ref="A69:A81"/>
    <mergeCell ref="A2:M2"/>
    <mergeCell ref="A4:A6"/>
    <mergeCell ref="B4:C5"/>
    <mergeCell ref="D4:L4"/>
    <mergeCell ref="M4:M6"/>
    <mergeCell ref="I5:J5"/>
  </mergeCells>
  <conditionalFormatting sqref="E193:E194">
    <cfRule type="expression" dxfId="114" priority="1" stopIfTrue="1">
      <formula>NOT(ISERROR(SEARCH("(BACM)",E193)))</formula>
    </cfRule>
    <cfRule type="cellIs" dxfId="113" priority="2" stopIfTrue="1" operator="equal">
      <formula>"BASL"</formula>
    </cfRule>
  </conditionalFormatting>
  <hyperlinks>
    <hyperlink ref="A164:M164" location="'3.1 BP'!A1" display="Paquet de base (onglet 3.1)" xr:uid="{7E2096DD-C245-43DF-95DF-204BC88130BD}"/>
    <hyperlink ref="A167:M167" location="'3.2 Spécialiste'!A1" display="Médecin spécialiste – Titre de médecin spécialiste / formations approfondies FMH (onglet 3.2)" xr:uid="{246D813B-61DA-4F11-B95D-B358E2868B48}"/>
    <hyperlink ref="A170:M170" location="'3.2 Spécialiste'!A1" display="Médecin spécialiste – Disponibilité (onglet 3.2)" xr:uid="{5B7226FD-293B-4874-A0A0-D42B9BEA7013}"/>
    <hyperlink ref="A173:M173" location="'3.3 SU'!A1" display="Service d’urgences (onglet 3.3)" xr:uid="{CF924DAA-9FEC-48D3-8CB8-9CC8B8249617}"/>
    <hyperlink ref="A176:M176" location="'3.4 SI'!A1" display="Service de soins intensifs (onglet 3.4)" xr:uid="{DD2DF352-27AF-40E3-886F-AF21BF1F53F1}"/>
    <hyperlink ref="A179:M179" location="'3.5 Coop'!A1" display="Lien - en interne ou en coopération (onglet 3.5)" xr:uid="{C6E1659B-E347-4018-9A34-32374CAF7CFB}"/>
    <hyperlink ref="A182:M182" location="'3.5 Coop'!A1" display="Lien - en interne uniquement (onglet 3.5)" xr:uid="{8CDE7294-C879-47AA-A554-FF511B1B3895}"/>
    <hyperlink ref="A185:M185" location="'3.6 TB'!A1" display="Tumor board (onglet 3.6)" xr:uid="{A8218EF9-A350-419A-B4D4-E9233A8768AA}"/>
    <hyperlink ref="A156" location="'3.7 ESS'!A1" display="(1) selon onglet : 3.7 Exigences spécifiques supplémentaires" xr:uid="{082CCAB7-A1E9-48D4-B60F-632D1A00607D}"/>
  </hyperlinks>
  <pageMargins left="0.70866141732283472" right="0.70866141732283472" top="0.47244094488188981" bottom="0.51181102362204722" header="0.31496062992125984" footer="0.31496062992125984"/>
  <pageSetup paperSize="8" scale="61" fitToHeight="0" orientation="landscape" r:id="rId1"/>
  <rowBreaks count="3" manualBreakCount="3">
    <brk id="61" max="12" man="1"/>
    <brk id="122" max="12" man="1"/>
    <brk id="172"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D4E8E-49D7-49CD-B7C3-768DC1E230B8}">
  <sheetPr>
    <tabColor rgb="FFFF9933"/>
    <pageSetUpPr fitToPage="1"/>
  </sheetPr>
  <dimension ref="A1:AR160"/>
  <sheetViews>
    <sheetView showGridLines="0" zoomScale="70" zoomScaleNormal="70" zoomScaleSheetLayoutView="70" zoomScalePageLayoutView="25" workbookViewId="0">
      <selection activeCell="F26" sqref="F26"/>
    </sheetView>
  </sheetViews>
  <sheetFormatPr baseColWidth="10" defaultColWidth="11.42578125" defaultRowHeight="12.75"/>
  <cols>
    <col min="1" max="1" width="19.42578125" style="154" customWidth="1"/>
    <col min="2" max="2" width="14.42578125" style="154" customWidth="1"/>
    <col min="3" max="3" width="65.42578125" style="154" customWidth="1"/>
    <col min="4" max="4" width="13.42578125" style="154" customWidth="1"/>
    <col min="5" max="5" width="65.42578125" style="154" customWidth="1"/>
    <col min="6" max="11" width="17.28515625" style="154" customWidth="1"/>
    <col min="12" max="12" width="12.5703125" style="154" customWidth="1"/>
    <col min="13" max="13" width="14" style="154" customWidth="1"/>
    <col min="14" max="14" width="1.42578125" style="154" customWidth="1"/>
    <col min="15" max="15" width="17.28515625" style="154" customWidth="1"/>
    <col min="16" max="26" width="17.28515625" style="154" hidden="1" customWidth="1"/>
    <col min="27" max="27" width="1.42578125" style="154" customWidth="1"/>
    <col min="28" max="29" width="17.28515625" style="154" customWidth="1"/>
    <col min="30" max="30" width="1.42578125" style="154" customWidth="1"/>
    <col min="31" max="32" width="17.28515625" style="154" customWidth="1"/>
    <col min="33" max="33" width="1.42578125" style="154" customWidth="1"/>
    <col min="34" max="37" width="17.28515625" style="154" customWidth="1"/>
    <col min="38" max="39" width="17.28515625" style="154" hidden="1" customWidth="1"/>
    <col min="40" max="40" width="1.42578125" style="154" customWidth="1"/>
    <col min="41" max="44" width="17.28515625" style="154" customWidth="1"/>
    <col min="45" max="16384" width="11.42578125" style="154"/>
  </cols>
  <sheetData>
    <row r="1" spans="1:44" s="99" customFormat="1" ht="14.1" customHeight="1">
      <c r="A1" s="266" t="s">
        <v>1016</v>
      </c>
      <c r="C1" s="266" t="s">
        <v>7</v>
      </c>
    </row>
    <row r="2" spans="1:44" s="99" customFormat="1" ht="14.1" customHeight="1">
      <c r="A2" s="267" t="str">
        <f>'Page de garde'!$A$8</f>
        <v>"saisir le nom de votre institution"</v>
      </c>
      <c r="C2" s="268" t="str">
        <f>'Page de garde'!$A$11</f>
        <v>"saisir le nom du site"</v>
      </c>
    </row>
    <row r="3" spans="1:44" ht="36.6" customHeight="1">
      <c r="A3" s="269" t="s">
        <v>1041</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row>
    <row r="4" spans="1:44" ht="13.5" thickBot="1">
      <c r="A4" s="271"/>
      <c r="B4" s="271"/>
      <c r="C4" s="271"/>
      <c r="D4" s="271"/>
      <c r="E4" s="155"/>
      <c r="F4" s="155"/>
      <c r="G4" s="155"/>
      <c r="H4" s="155"/>
      <c r="I4" s="155"/>
      <c r="J4" s="155"/>
      <c r="K4" s="155"/>
      <c r="L4" s="155"/>
      <c r="M4" s="155"/>
      <c r="N4" s="155"/>
      <c r="O4" s="155"/>
      <c r="P4" s="155"/>
      <c r="Q4" s="155"/>
      <c r="R4" s="155"/>
      <c r="S4" s="155"/>
      <c r="T4" s="155"/>
      <c r="U4" s="155"/>
      <c r="V4" s="155"/>
      <c r="W4" s="155"/>
      <c r="X4" s="155"/>
      <c r="Y4" s="155"/>
      <c r="Z4" s="155"/>
      <c r="AB4" s="155"/>
      <c r="AC4" s="155"/>
      <c r="AD4" s="155"/>
      <c r="AE4" s="155"/>
      <c r="AF4" s="155"/>
      <c r="AH4" s="155"/>
      <c r="AI4" s="155"/>
      <c r="AJ4" s="155"/>
      <c r="AK4" s="155"/>
      <c r="AL4" s="155"/>
      <c r="AM4" s="155"/>
      <c r="AO4" s="155"/>
      <c r="AP4" s="155"/>
      <c r="AQ4" s="155"/>
      <c r="AR4" s="155"/>
    </row>
    <row r="5" spans="1:44" s="156" customFormat="1" ht="26.25" customHeight="1">
      <c r="A5" s="632" t="s">
        <v>480</v>
      </c>
      <c r="B5" s="603" t="s">
        <v>481</v>
      </c>
      <c r="C5" s="604"/>
      <c r="D5" s="659" t="s">
        <v>55</v>
      </c>
      <c r="E5" s="660"/>
      <c r="F5" s="660"/>
      <c r="G5" s="660"/>
      <c r="H5" s="660"/>
      <c r="I5" s="660"/>
      <c r="J5" s="660"/>
      <c r="K5" s="660"/>
      <c r="L5" s="661"/>
      <c r="M5" s="847" t="s">
        <v>1190</v>
      </c>
      <c r="O5" s="635" t="s">
        <v>62</v>
      </c>
      <c r="P5" s="638" t="s">
        <v>792</v>
      </c>
      <c r="Q5" s="638" t="s">
        <v>791</v>
      </c>
      <c r="R5" s="638" t="s">
        <v>790</v>
      </c>
      <c r="S5" s="638" t="s">
        <v>793</v>
      </c>
      <c r="T5" s="638" t="s">
        <v>794</v>
      </c>
      <c r="U5" s="638" t="s">
        <v>795</v>
      </c>
      <c r="V5" s="638" t="s">
        <v>796</v>
      </c>
      <c r="W5" s="638" t="s">
        <v>797</v>
      </c>
      <c r="X5" s="641" t="s">
        <v>809</v>
      </c>
      <c r="Y5" s="638" t="s">
        <v>807</v>
      </c>
      <c r="Z5" s="638" t="s">
        <v>808</v>
      </c>
      <c r="AB5" s="610" t="s">
        <v>817</v>
      </c>
      <c r="AC5" s="647" t="s">
        <v>818</v>
      </c>
      <c r="AE5" s="610" t="s">
        <v>831</v>
      </c>
      <c r="AF5" s="647" t="s">
        <v>985</v>
      </c>
      <c r="AH5" s="650" t="s">
        <v>738</v>
      </c>
      <c r="AI5" s="665" t="s">
        <v>739</v>
      </c>
      <c r="AJ5" s="665" t="s">
        <v>740</v>
      </c>
      <c r="AK5" s="668" t="s">
        <v>1179</v>
      </c>
      <c r="AL5" s="638" t="s">
        <v>1181</v>
      </c>
      <c r="AM5" s="638" t="s">
        <v>946</v>
      </c>
      <c r="AO5" s="650" t="s">
        <v>814</v>
      </c>
      <c r="AP5" s="665" t="s">
        <v>815</v>
      </c>
      <c r="AQ5" s="665" t="s">
        <v>816</v>
      </c>
      <c r="AR5" s="668" t="s">
        <v>1180</v>
      </c>
    </row>
    <row r="6" spans="1:44" s="156" customFormat="1" ht="23.25" customHeight="1">
      <c r="A6" s="633"/>
      <c r="B6" s="605"/>
      <c r="C6" s="606"/>
      <c r="D6" s="157"/>
      <c r="E6" s="639" t="s">
        <v>702</v>
      </c>
      <c r="F6" s="640"/>
      <c r="G6" s="158"/>
      <c r="H6" s="158"/>
      <c r="I6" s="653" t="s">
        <v>54</v>
      </c>
      <c r="J6" s="654"/>
      <c r="K6" s="158"/>
      <c r="L6" s="159"/>
      <c r="M6" s="848"/>
      <c r="O6" s="636"/>
      <c r="P6" s="638"/>
      <c r="Q6" s="638"/>
      <c r="R6" s="638"/>
      <c r="S6" s="638"/>
      <c r="T6" s="638"/>
      <c r="U6" s="638"/>
      <c r="V6" s="638"/>
      <c r="W6" s="638"/>
      <c r="X6" s="642"/>
      <c r="Y6" s="638"/>
      <c r="Z6" s="638"/>
      <c r="AB6" s="611"/>
      <c r="AC6" s="648"/>
      <c r="AE6" s="611"/>
      <c r="AF6" s="648"/>
      <c r="AH6" s="651"/>
      <c r="AI6" s="666"/>
      <c r="AJ6" s="666"/>
      <c r="AK6" s="669"/>
      <c r="AL6" s="638"/>
      <c r="AM6" s="638"/>
      <c r="AO6" s="651"/>
      <c r="AP6" s="666"/>
      <c r="AQ6" s="666"/>
      <c r="AR6" s="669"/>
    </row>
    <row r="7" spans="1:44" s="156" customFormat="1" ht="68.25" customHeight="1" thickBot="1">
      <c r="A7" s="634"/>
      <c r="B7" s="160" t="s">
        <v>482</v>
      </c>
      <c r="C7" s="161" t="s">
        <v>474</v>
      </c>
      <c r="D7" s="846" t="s">
        <v>469</v>
      </c>
      <c r="E7" s="844" t="s">
        <v>483</v>
      </c>
      <c r="F7" s="845" t="s">
        <v>703</v>
      </c>
      <c r="G7" s="845" t="s">
        <v>470</v>
      </c>
      <c r="H7" s="845" t="s">
        <v>475</v>
      </c>
      <c r="I7" s="843" t="s">
        <v>485</v>
      </c>
      <c r="J7" s="843" t="s">
        <v>476</v>
      </c>
      <c r="K7" s="843" t="s">
        <v>471</v>
      </c>
      <c r="L7" s="161" t="s">
        <v>486</v>
      </c>
      <c r="M7" s="849"/>
      <c r="O7" s="637"/>
      <c r="P7" s="638"/>
      <c r="Q7" s="638"/>
      <c r="R7" s="638"/>
      <c r="S7" s="638"/>
      <c r="T7" s="638"/>
      <c r="U7" s="638"/>
      <c r="V7" s="638"/>
      <c r="W7" s="638"/>
      <c r="X7" s="643"/>
      <c r="Y7" s="638"/>
      <c r="Z7" s="638"/>
      <c r="AB7" s="611"/>
      <c r="AC7" s="649"/>
      <c r="AE7" s="611"/>
      <c r="AF7" s="649"/>
      <c r="AH7" s="652"/>
      <c r="AI7" s="667"/>
      <c r="AJ7" s="667"/>
      <c r="AK7" s="670"/>
      <c r="AL7" s="638"/>
      <c r="AM7" s="638"/>
      <c r="AO7" s="652"/>
      <c r="AP7" s="667"/>
      <c r="AQ7" s="667"/>
      <c r="AR7" s="670"/>
    </row>
    <row r="8" spans="1:44" s="170" customFormat="1" ht="38.25">
      <c r="A8" s="655" t="s">
        <v>219</v>
      </c>
      <c r="B8" s="272" t="s">
        <v>220</v>
      </c>
      <c r="C8" s="273" t="s">
        <v>221</v>
      </c>
      <c r="D8" s="240" t="s">
        <v>220</v>
      </c>
      <c r="E8" s="220" t="s">
        <v>742</v>
      </c>
      <c r="F8" s="274">
        <v>1</v>
      </c>
      <c r="G8" s="274">
        <v>1</v>
      </c>
      <c r="H8" s="275">
        <v>1</v>
      </c>
      <c r="I8" s="275"/>
      <c r="J8" s="275"/>
      <c r="K8" s="275"/>
      <c r="L8" s="169"/>
      <c r="M8" s="169"/>
      <c r="N8" s="276"/>
      <c r="O8" s="374"/>
      <c r="P8" s="277" t="str">
        <f>_xlfn.LET(
  _xlpm.post,$O8,
  _xlpm.req,TRIM(SUBSTITUTE($D8,CHAR(160),"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 s="277" t="str" cm="1">
        <f t="array" ref="Q8">_xlfn.LET(
 _xlpm.post,$O8,
 _xlpm.txt,TRIM(SUBSTITUTE(SUBSTITUTE($E8,CHAR(13),""),CHAR(10),"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 s="277" t="str" cm="1">
        <f t="array" ref="R8">IF($O8&lt;&gt;"OUI","",IF(OR($F8="",$E8=""),"OUI",
_xlfn.LET(
_xlpm.req,$F8,
_xlpm.titres,'3.2 Spécialiste'!$A$16:$A$203,
_xlpm.nbS,'3.2 Spécialiste'!$B$16:$B$203,
_xlpm.nbI,'3.2 Spécialiste'!$C$16:$C$203,
_xlpm.niv,'3.2 Spécialiste'!$D$16:$D$203,
_xlpm.estRequis,ISNUMBER(SEARCH(_xlpm.titres,$E8)),
_xlpm.aMed,((_xlpm.nbS+_xlpm.nbI)&gt;0)*_xlpm.estRequis,
_xlpm.ok,_xlpm.aMed*(IF(_xlpm.niv="",0,_xlpm.niv)&gt;=_xlpm.req),
IF(SUMPRODUCT(_xlpm.ok)&gt;0,"OUI","NON")
)))</f>
        <v/>
      </c>
      <c r="S8" s="277" t="str">
        <f>_xlfn.LET(
  _xlpm.post,$O8,
  _xlpm.req,$G8,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 s="277" t="str">
        <f>_xlfn.LET(
  _xlpm.post,$O8,
  _xlpm.req,$H8,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 s="277" t="str" cm="1">
        <f t="array" ref="U8">_xlfn.LET(
  _xlpm._post,$O8,
  _xlpm._txt,TRIM(SUBSTITUTE(SUBSTITUTE($I8,CHAR(13),"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 s="277" t="str" cm="1">
        <f t="array" ref="V8">_xlfn.LET(
  _xlpm._post,$O8,
  _xlpm._txt,TRIM(SUBSTITUTE(SUBSTITUTE($J8,CHAR(13),"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 s="277" t="str" cm="1">
        <f t="array" ref="W8">_xlfn.LET(_xlpm._post,$O8,_xlpm._reqTB,TRIM(SUBSTITUTE(SUBSTITUTE($K8,CHAR(13)," "),CHAR(10)," ")),_xlpm._code,TRIM(SUBSTITUTE(SUBSTITUTE($B8,CHAR(160),"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 s="277"/>
      <c r="Y8" s="277" t="str">
        <f>IF($O8&lt;&gt;"OUI","",
IF(OR($X8="",$X8=0),"VERT",
IF($AM8&gt;=$X8,"VERT","ROUGE")
))</f>
        <v/>
      </c>
      <c r="Z8" s="277" t="str">
        <f>_xlfn.LET(
  _xlpm.post,$O8,
  _xlpm.code,$B8,
  _xlpm.repRaw,IFERROR(_xlfn.XLOOKUP(_xlpm.code,'3.7 ESS'!$A:$A,'3.7 ESS'!$C:$C),""),
  _xlpm.rep,IF(_xlpm.repRaw="","NON",TRIM(SUBSTITUTE(SUBSTITUTE(_xlpm.repRaw,CHAR(160)," "),CHAR(10)," "))),
  IF(_xlpm.post&lt;&gt;"OUI","",
    IF(OR($M8="",$M8=0),"OUI",
      IF(OR(_xlpm.rep="Dès 2027",_xlpm.rep="dès 2027"),"dès 2027",
        IF(_xlpm.rep="OUI","OUI","NON")
      )
    )
  )
)</f>
        <v/>
      </c>
      <c r="AA8" s="278"/>
      <c r="AB8" s="279">
        <v>9608.5290000000005</v>
      </c>
      <c r="AC8" s="657"/>
      <c r="AD8" s="278"/>
      <c r="AE8" s="279">
        <v>10240.251</v>
      </c>
      <c r="AF8" s="657"/>
      <c r="AG8" s="278"/>
      <c r="AH8" s="675"/>
      <c r="AI8" s="671"/>
      <c r="AJ8" s="671"/>
      <c r="AK8" s="673"/>
      <c r="AL8" s="280">
        <f>IF($AH8&gt;0,
  AVERAGE($AH8:$AK8),
  IF($AI8&gt;0,
    AVERAGE($AI8:$AK8),
    IF($AJ8&gt;0,
      AVERAGE($AJ8:$AK8),
      $AK8
    )
  )
)</f>
        <v>0</v>
      </c>
      <c r="AM8" s="280">
        <f t="shared" ref="AM8:AM72" si="0">AVERAGE(
IFERROR(1*$AH8,0),
IFERROR(1*$AI8,0),
IFERROR(1*$AJ8,0),
IFERROR(1*$AK8,0)
)</f>
        <v>0</v>
      </c>
      <c r="AN8" s="278"/>
      <c r="AO8" s="675"/>
      <c r="AP8" s="671"/>
      <c r="AQ8" s="671"/>
      <c r="AR8" s="673"/>
    </row>
    <row r="9" spans="1:44" s="170" customFormat="1" ht="13.5" thickBot="1">
      <c r="A9" s="656"/>
      <c r="B9" s="281" t="s">
        <v>222</v>
      </c>
      <c r="C9" s="172" t="s">
        <v>223</v>
      </c>
      <c r="D9" s="252" t="s">
        <v>222</v>
      </c>
      <c r="E9" s="282" t="s">
        <v>367</v>
      </c>
      <c r="F9" s="283">
        <v>2</v>
      </c>
      <c r="G9" s="283"/>
      <c r="H9" s="283"/>
      <c r="I9" s="283"/>
      <c r="J9" s="283" t="s">
        <v>220</v>
      </c>
      <c r="K9" s="283"/>
      <c r="L9" s="176"/>
      <c r="M9" s="176"/>
      <c r="O9" s="375"/>
      <c r="P9" s="277" t="str">
        <f>_xlfn.LET(
  _xlpm.post,$O9,
  _xlpm.req,TRIM(SUBSTITUTE($D9,CHAR(160),"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 s="277"/>
      <c r="R9" s="277" t="str" cm="1">
        <f t="array" ref="R9">IF($O9&lt;&gt;"OUI","",IF(OR($F9="",$E9=""),"OUI",
_xlfn.LET(
_xlpm.req,$F9,
_xlpm.titres,'3.2 Spécialiste'!$A$16:$A$203,
_xlpm.nbS,'3.2 Spécialiste'!$B$16:$B$203,
_xlpm.nbI,'3.2 Spécialiste'!$C$16:$C$203,
_xlpm.niv,'3.2 Spécialiste'!$D$16:$D$203,
_xlpm.estRequis,ISNUMBER(SEARCH(_xlpm.titres,$E9)),
_xlpm.aMed,((_xlpm.nbS+_xlpm.nbI)&gt;0)*_xlpm.estRequis,
_xlpm.ok,_xlpm.aMed*(IF(_xlpm.niv="",0,_xlpm.niv)&gt;=_xlpm.req),
IF(SUMPRODUCT(_xlpm.ok)&gt;0,"OUI","NON")
)))</f>
        <v/>
      </c>
      <c r="S9" s="277" t="str">
        <f>_xlfn.LET(
  _xlpm.post,$O9,
  _xlpm.req,$G9,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 s="277" t="str">
        <f>_xlfn.LET(
  _xlpm.post,$O9,
  _xlpm.req,$H9,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 s="277" t="str" cm="1">
        <f t="array" ref="U9">_xlfn.LET(
  _xlpm._post,$O9,
  _xlpm._txt,TRIM(SUBSTITUTE(SUBSTITUTE($I9,CHAR(13),"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 s="277" t="str" cm="1">
        <f t="array" ref="V9">_xlfn.LET(
  _xlpm._post,$O9,
  _xlpm._txt,TRIM(SUBSTITUTE(SUBSTITUTE($J9,CHAR(13),"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 s="277" t="str" cm="1">
        <f t="array" ref="W9">_xlfn.LET(_xlpm._post,$O9,_xlpm._reqTB,TRIM(SUBSTITUTE(SUBSTITUTE($K9,CHAR(13)," "),CHAR(10)," ")),_xlpm._code,TRIM(SUBSTITUTE(SUBSTITUTE($B9,CHAR(160),"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 s="277"/>
      <c r="Y9" s="277" t="str">
        <f t="shared" ref="Y9:Y39" si="1">IF($O9&lt;&gt;"OUI","",
IF(OR($X9="",$X9=0),"VERT",
IF($AM9&gt;=$X9,"VERT","ROUGE")
))</f>
        <v/>
      </c>
      <c r="Z9" s="277" t="str">
        <f>_xlfn.LET(
  _xlpm.post,$O9,
  _xlpm.code,$B9,
  _xlpm.repRaw,IFERROR(_xlfn.XLOOKUP(_xlpm.code,'3.7 ESS'!$A:$A,'3.7 ESS'!$C:$C),""),
  _xlpm.rep,IF(_xlpm.repRaw="","NON",TRIM(SUBSTITUTE(SUBSTITUTE(_xlpm.repRaw,CHAR(160)," "),CHAR(10)," "))),
  IF(_xlpm.post&lt;&gt;"OUI","",
    IF(OR($M9="",$M9=0),"OUI",
      IF(OR(_xlpm.rep="Dès 2027",_xlpm.rep="dès 2027"),"dès 2027",
        IF(_xlpm.rep="OUI","OUI","NON")
      )
    )
  )
)</f>
        <v/>
      </c>
      <c r="AA9" s="278"/>
      <c r="AB9" s="284"/>
      <c r="AC9" s="658"/>
      <c r="AD9" s="278"/>
      <c r="AE9" s="285"/>
      <c r="AF9" s="658"/>
      <c r="AG9" s="278"/>
      <c r="AH9" s="676"/>
      <c r="AI9" s="672"/>
      <c r="AJ9" s="672"/>
      <c r="AK9" s="674"/>
      <c r="AL9" s="280"/>
      <c r="AM9" s="280"/>
      <c r="AN9" s="278"/>
      <c r="AO9" s="676"/>
      <c r="AP9" s="672"/>
      <c r="AQ9" s="672"/>
      <c r="AR9" s="674"/>
    </row>
    <row r="10" spans="1:44" s="178" customFormat="1">
      <c r="A10" s="644" t="s">
        <v>224</v>
      </c>
      <c r="B10" s="272" t="s">
        <v>63</v>
      </c>
      <c r="C10" s="273" t="s">
        <v>225</v>
      </c>
      <c r="D10" s="240" t="s">
        <v>220</v>
      </c>
      <c r="E10" s="220" t="s">
        <v>773</v>
      </c>
      <c r="F10" s="275">
        <v>1</v>
      </c>
      <c r="G10" s="275">
        <v>2</v>
      </c>
      <c r="H10" s="275">
        <v>1</v>
      </c>
      <c r="I10" s="275"/>
      <c r="J10" s="275"/>
      <c r="K10" s="275"/>
      <c r="L10" s="177"/>
      <c r="M10" s="177"/>
      <c r="O10" s="376"/>
      <c r="P10" s="277" t="str">
        <f>_xlfn.LET(
  _xlpm.post,$O10,
  _xlpm.req,TRIM(SUBSTITUTE($D10,CHAR(160),"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 s="277" t="str" cm="1">
        <f t="array" ref="Q10">_xlfn.LET(
 _xlpm.post,$O10,
 _xlpm.txt,TRIM(SUBSTITUTE(SUBSTITUTE($E10,CHAR(13),""),CHAR(10),"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 s="277" t="str" cm="1">
        <f t="array" ref="R10">IF($O10&lt;&gt;"OUI","",IF(OR($F10="",$E10=""),"OUI",
_xlfn.LET(
_xlpm.req,$F10,
_xlpm.titres,'3.2 Spécialiste'!$A$16:$A$203,
_xlpm.nbS,'3.2 Spécialiste'!$B$16:$B$203,
_xlpm.nbI,'3.2 Spécialiste'!$C$16:$C$203,
_xlpm.niv,'3.2 Spécialiste'!$D$16:$D$203,
_xlpm.estRequis,ISNUMBER(SEARCH(_xlpm.titres,$E10)),
_xlpm.aMed,((_xlpm.nbS+_xlpm.nbI)&gt;0)*_xlpm.estRequis,
_xlpm.ok,_xlpm.aMed*(IF(_xlpm.niv="",0,_xlpm.niv)&gt;=_xlpm.req),
IF(SUMPRODUCT(_xlpm.ok)&gt;0,"OUI","NON")
)))</f>
        <v/>
      </c>
      <c r="S10" s="277" t="str">
        <f>_xlfn.LET(
  _xlpm.post,$O10,
  _xlpm.req,$G10,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 s="277" t="str">
        <f>_xlfn.LET(
  _xlpm.post,$O10,
  _xlpm.req,$H10,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 s="277" t="str" cm="1">
        <f t="array" ref="U10">_xlfn.LET(
  _xlpm._post,$O10,
  _xlpm._txt,TRIM(SUBSTITUTE(SUBSTITUTE($I10,CHAR(13),"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 s="277" t="str" cm="1">
        <f t="array" ref="V10">_xlfn.LET(
  _xlpm._post,$O10,
  _xlpm._txt,TRIM(SUBSTITUTE(SUBSTITUTE($J10,CHAR(13),"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 s="277" t="str" cm="1">
        <f t="array" ref="W10">_xlfn.LET(_xlpm._post,$O10,_xlpm._reqTB,TRIM(SUBSTITUTE(SUBSTITUTE($K10,CHAR(13)," "),CHAR(10)," ")),_xlpm._code,TRIM(SUBSTITUTE(SUBSTITUTE($B10,CHAR(160),"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 s="277"/>
      <c r="Y10" s="277" t="str">
        <f t="shared" si="1"/>
        <v/>
      </c>
      <c r="Z10" s="277" t="str">
        <f>_xlfn.LET(
  _xlpm.post,$O10,
  _xlpm.code,$B10,
  _xlpm.repRaw,IFERROR(_xlfn.XLOOKUP(_xlpm.code,'3.7 ESS'!$A:$A,'3.7 ESS'!$C:$C),""),
  _xlpm.rep,IF(_xlpm.repRaw="","NON",TRIM(SUBSTITUTE(SUBSTITUTE(_xlpm.repRaw,CHAR(160)," "),CHAR(10)," "))),
  IF(_xlpm.post&lt;&gt;"OUI","",
    IF(OR($M10="",$M10=0),"OUI",
      IF(OR(_xlpm.rep="Dès 2027",_xlpm.rep="dès 2027"),"dès 2027",
        IF(_xlpm.rep="OUI","OUI","NON")
      )
    )
  )
)</f>
        <v/>
      </c>
      <c r="AA10" s="286"/>
      <c r="AB10" s="287">
        <v>36.000999999999998</v>
      </c>
      <c r="AC10" s="378"/>
      <c r="AD10" s="286"/>
      <c r="AE10" s="287">
        <v>36.973999999999997</v>
      </c>
      <c r="AF10" s="378"/>
      <c r="AG10" s="286"/>
      <c r="AH10" s="365"/>
      <c r="AI10" s="366"/>
      <c r="AJ10" s="366"/>
      <c r="AK10" s="367"/>
      <c r="AL10" s="280">
        <f>IF($AH10&gt;0,
  AVERAGE($AH10:$AK10),
  IF($AI10&gt;0,
    AVERAGE($AI10:$AK10),
    IF($AJ10&gt;0,
      AVERAGE($AJ10:$AK10),
      $AK10
    )
  )
)</f>
        <v>0</v>
      </c>
      <c r="AM10" s="280">
        <f t="shared" si="0"/>
        <v>0</v>
      </c>
      <c r="AN10" s="286"/>
      <c r="AO10" s="365"/>
      <c r="AP10" s="366"/>
      <c r="AQ10" s="366"/>
      <c r="AR10" s="367"/>
    </row>
    <row r="11" spans="1:44" s="178" customFormat="1">
      <c r="A11" s="645"/>
      <c r="B11" s="288" t="s">
        <v>64</v>
      </c>
      <c r="C11" s="289" t="s">
        <v>226</v>
      </c>
      <c r="D11" s="205" t="s">
        <v>220</v>
      </c>
      <c r="E11" s="290" t="s">
        <v>773</v>
      </c>
      <c r="F11" s="241">
        <v>0</v>
      </c>
      <c r="G11" s="241"/>
      <c r="H11" s="241">
        <v>1</v>
      </c>
      <c r="I11" s="241" t="s">
        <v>192</v>
      </c>
      <c r="J11" s="241"/>
      <c r="K11" s="241" t="s">
        <v>369</v>
      </c>
      <c r="L11" s="184" t="s">
        <v>370</v>
      </c>
      <c r="M11" s="184"/>
      <c r="O11" s="377"/>
      <c r="P11" s="277" t="str">
        <f>_xlfn.LET(
  _xlpm.post,$O11,
  _xlpm.req,TRIM(SUBSTITUTE($D11,CHAR(160),"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 s="277" t="str" cm="1">
        <f t="array" ref="Q11">_xlfn.LET(
 _xlpm.post,$O11,
 _xlpm.txt,TRIM(SUBSTITUTE(SUBSTITUTE($E11,CHAR(13),""),CHAR(10),"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 s="277" t="str" cm="1">
        <f t="array" ref="R11">IF($O11&lt;&gt;"OUI","",IF(OR($F11="",$E11=""),"OUI",
_xlfn.LET(
_xlpm.req,$F11,
_xlpm.titres,'3.2 Spécialiste'!$A$16:$A$203,
_xlpm.nbS,'3.2 Spécialiste'!$B$16:$B$203,
_xlpm.nbI,'3.2 Spécialiste'!$C$16:$C$203,
_xlpm.niv,'3.2 Spécialiste'!$D$16:$D$203,
_xlpm.estRequis,ISNUMBER(SEARCH(_xlpm.titres,$E11)),
_xlpm.aMed,((_xlpm.nbS+_xlpm.nbI)&gt;0)*_xlpm.estRequis,
_xlpm.ok,_xlpm.aMed*(IF(_xlpm.niv="",0,_xlpm.niv)&gt;=_xlpm.req),
IF(SUMPRODUCT(_xlpm.ok)&gt;0,"OUI","NON")
)))</f>
        <v/>
      </c>
      <c r="S11" s="277" t="str">
        <f>_xlfn.LET(
  _xlpm.post,$O11,
  _xlpm.req,$G11,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 s="277" t="str">
        <f>_xlfn.LET(
  _xlpm.post,$O11,
  _xlpm.req,$H11,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 s="277" t="str" cm="1">
        <f t="array" ref="U11">_xlfn.LET(
  _xlpm._post,$O11,
  _xlpm._txt,TRIM(SUBSTITUTE(SUBSTITUTE($I11,CHAR(13),"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 s="277" t="str" cm="1">
        <f t="array" ref="V11">_xlfn.LET(
  _xlpm._post,$O11,
  _xlpm._txt,TRIM(SUBSTITUTE(SUBSTITUTE($J11,CHAR(13),"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 s="277" t="str" cm="1">
        <f t="array" ref="W11">_xlfn.LET(_xlpm._post,$O11,_xlpm._reqTB,TRIM(SUBSTITUTE(SUBSTITUTE($K11,CHAR(13)," "),CHAR(10)," ")),_xlpm._code,TRIM(SUBSTITUTE(SUBSTITUTE($B11,CHAR(160),"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 s="277">
        <v>10</v>
      </c>
      <c r="Y11" s="277" t="str">
        <f>IF($O11&lt;&gt;"OUI","",
IF(OR($X11="",$X11=0),"VERT",
IF($AM11&gt;=$X11,"VERT","ROUGE")
))</f>
        <v/>
      </c>
      <c r="Z11" s="277" t="str">
        <f>_xlfn.LET(
  _xlpm.post,$O11,
  _xlpm.code,$B11,
  _xlpm.repRaw,IFERROR(_xlfn.XLOOKUP(_xlpm.code,'3.7 ESS'!$A:$A,'3.7 ESS'!$C:$C),""),
  _xlpm.rep,IF(_xlpm.repRaw="","NON",TRIM(SUBSTITUTE(SUBSTITUTE(_xlpm.repRaw,CHAR(160)," "),CHAR(10)," "))),
  IF(_xlpm.post&lt;&gt;"OUI","",
    IF(OR($M11="",$M11=0),"OUI",
      IF(OR(_xlpm.rep="Dès 2027",_xlpm.rep="dès 2027"),"dès 2027",
        IF(_xlpm.rep="OUI","OUI","NON")
      )
    )
  )
)</f>
        <v/>
      </c>
      <c r="AA11" s="286"/>
      <c r="AB11" s="291">
        <v>25.9605</v>
      </c>
      <c r="AC11" s="379"/>
      <c r="AD11" s="286"/>
      <c r="AE11" s="291">
        <v>26.922000000000001</v>
      </c>
      <c r="AF11" s="379"/>
      <c r="AG11" s="286"/>
      <c r="AH11" s="368"/>
      <c r="AI11" s="369"/>
      <c r="AJ11" s="369"/>
      <c r="AK11" s="370"/>
      <c r="AL11" s="280">
        <f t="shared" ref="AL11:AL74" si="2">IF($AH11&gt;0,
  AVERAGE($AH11:$AK11),
  IF($AI11&gt;0,
    AVERAGE($AI11:$AK11),
    IF($AJ11&gt;0,
      AVERAGE($AJ11:$AK11),
      $AK11
    )
  )
)</f>
        <v>0</v>
      </c>
      <c r="AM11" s="280">
        <f t="shared" si="0"/>
        <v>0</v>
      </c>
      <c r="AN11" s="286"/>
      <c r="AO11" s="368"/>
      <c r="AP11" s="369"/>
      <c r="AQ11" s="369"/>
      <c r="AR11" s="370"/>
    </row>
    <row r="12" spans="1:44" s="178" customFormat="1">
      <c r="A12" s="645"/>
      <c r="B12" s="288" t="s">
        <v>65</v>
      </c>
      <c r="C12" s="289" t="s">
        <v>227</v>
      </c>
      <c r="D12" s="205" t="s">
        <v>220</v>
      </c>
      <c r="E12" s="290" t="s">
        <v>773</v>
      </c>
      <c r="F12" s="241">
        <v>2</v>
      </c>
      <c r="G12" s="241">
        <v>2</v>
      </c>
      <c r="H12" s="241">
        <v>2</v>
      </c>
      <c r="I12" s="241"/>
      <c r="J12" s="241"/>
      <c r="K12" s="241"/>
      <c r="L12" s="184"/>
      <c r="M12" s="184"/>
      <c r="O12" s="377"/>
      <c r="P12" s="277" t="str">
        <f>_xlfn.LET(
  _xlpm.post,$O12,
  _xlpm.req,TRIM(SUBSTITUTE($D12,CHAR(160),"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 s="277" t="str" cm="1">
        <f t="array" ref="Q12">_xlfn.LET(
 _xlpm.post,$O12,
 _xlpm.txt,TRIM(SUBSTITUTE(SUBSTITUTE($E12,CHAR(13),""),CHAR(10),"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 s="277" t="str" cm="1">
        <f t="array" ref="R12">IF($O12&lt;&gt;"OUI","",IF(OR($F12="",$E12=""),"OUI",
_xlfn.LET(
_xlpm.req,$F12,
_xlpm.titres,'3.2 Spécialiste'!$A$16:$A$203,
_xlpm.nbS,'3.2 Spécialiste'!$B$16:$B$203,
_xlpm.nbI,'3.2 Spécialiste'!$C$16:$C$203,
_xlpm.niv,'3.2 Spécialiste'!$D$16:$D$203,
_xlpm.estRequis,ISNUMBER(SEARCH(_xlpm.titres,$E12)),
_xlpm.aMed,((_xlpm.nbS+_xlpm.nbI)&gt;0)*_xlpm.estRequis,
_xlpm.ok,_xlpm.aMed*(IF(_xlpm.niv="",0,_xlpm.niv)&gt;=_xlpm.req),
IF(SUMPRODUCT(_xlpm.ok)&gt;0,"OUI","NON")
)))</f>
        <v/>
      </c>
      <c r="S12" s="277" t="str">
        <f>_xlfn.LET(
  _xlpm.post,$O12,
  _xlpm.req,$G12,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 s="277" t="str">
        <f>_xlfn.LET(
  _xlpm.post,$O12,
  _xlpm.req,$H12,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 s="277" t="str" cm="1">
        <f t="array" ref="U12">_xlfn.LET(
  _xlpm._post,$O12,
  _xlpm._txt,TRIM(SUBSTITUTE(SUBSTITUTE($I12,CHAR(13),"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 s="277" t="str" cm="1">
        <f t="array" ref="V12">_xlfn.LET(
  _xlpm._post,$O12,
  _xlpm._txt,TRIM(SUBSTITUTE(SUBSTITUTE($J12,CHAR(13),"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 s="277" t="str" cm="1">
        <f t="array" ref="W12">_xlfn.LET(_xlpm._post,$O12,_xlpm._reqTB,TRIM(SUBSTITUTE(SUBSTITUTE($K12,CHAR(13)," "),CHAR(10)," ")),_xlpm._code,TRIM(SUBSTITUTE(SUBSTITUTE($B12,CHAR(160),"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 s="277"/>
      <c r="Y12" s="277" t="str">
        <f t="shared" si="1"/>
        <v/>
      </c>
      <c r="Z12" s="277" t="str">
        <f>_xlfn.LET(
  _xlpm.post,$O12,
  _xlpm.code,$B12,
  _xlpm.repRaw,IFERROR(_xlfn.XLOOKUP(_xlpm.code,'3.7 ESS'!$A:$A,'3.7 ESS'!$C:$C),""),
  _xlpm.rep,IF(_xlpm.repRaw="","NON",TRIM(SUBSTITUTE(SUBSTITUTE(_xlpm.repRaw,CHAR(160)," "),CHAR(10)," "))),
  IF(_xlpm.post&lt;&gt;"OUI","",
    IF(OR($M12="",$M12=0),"OUI",
      IF(OR(_xlpm.rep="Dès 2027",_xlpm.rep="dès 2027"),"dès 2027",
        IF(_xlpm.rep="OUI","OUI","NON")
      )
    )
  )
)</f>
        <v/>
      </c>
      <c r="AA12" s="286"/>
      <c r="AB12" s="291">
        <v>3</v>
      </c>
      <c r="AC12" s="379"/>
      <c r="AD12" s="286"/>
      <c r="AE12" s="291">
        <v>2.25</v>
      </c>
      <c r="AF12" s="379"/>
      <c r="AG12" s="286"/>
      <c r="AH12" s="368"/>
      <c r="AI12" s="369"/>
      <c r="AJ12" s="369"/>
      <c r="AK12" s="370"/>
      <c r="AL12" s="280">
        <f t="shared" si="2"/>
        <v>0</v>
      </c>
      <c r="AM12" s="280">
        <f t="shared" si="0"/>
        <v>0</v>
      </c>
      <c r="AN12" s="286"/>
      <c r="AO12" s="368"/>
      <c r="AP12" s="369"/>
      <c r="AQ12" s="369"/>
      <c r="AR12" s="370"/>
    </row>
    <row r="13" spans="1:44" s="178" customFormat="1" ht="13.5" thickBot="1">
      <c r="A13" s="646"/>
      <c r="B13" s="281" t="s">
        <v>66</v>
      </c>
      <c r="C13" s="172" t="s">
        <v>228</v>
      </c>
      <c r="D13" s="252" t="s">
        <v>371</v>
      </c>
      <c r="E13" s="282"/>
      <c r="F13" s="283">
        <v>0</v>
      </c>
      <c r="G13" s="283"/>
      <c r="H13" s="283"/>
      <c r="I13" s="283"/>
      <c r="J13" s="283"/>
      <c r="K13" s="283"/>
      <c r="L13" s="176"/>
      <c r="M13" s="176" t="s">
        <v>60</v>
      </c>
      <c r="O13" s="375"/>
      <c r="P13" s="277" t="str">
        <f>_xlfn.LET(
  _xlpm.post,$O13,
  _xlpm.req,TRIM(SUBSTITUTE($D13,CHAR(160),"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 s="277" t="str" cm="1">
        <f t="array" ref="Q13">_xlfn.LET(
 _xlpm.post,$O13,
 _xlpm.txt,TRIM(SUBSTITUTE(SUBSTITUTE($E13,CHAR(13),""),CHAR(10),"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 s="277" t="str" cm="1">
        <f t="array" ref="R13">IF($O13&lt;&gt;"OUI","",IF(OR($F13="",$E13=""),"OUI",
_xlfn.LET(
_xlpm.req,$F13,
_xlpm.titres,'3.2 Spécialiste'!$A$16:$A$203,
_xlpm.nbS,'3.2 Spécialiste'!$B$16:$B$203,
_xlpm.nbI,'3.2 Spécialiste'!$C$16:$C$203,
_xlpm.niv,'3.2 Spécialiste'!$D$16:$D$203,
_xlpm.estRequis,ISNUMBER(SEARCH(_xlpm.titres,$E13)),
_xlpm.aMed,((_xlpm.nbS+_xlpm.nbI)&gt;0)*_xlpm.estRequis,
_xlpm.ok,_xlpm.aMed*(IF(_xlpm.niv="",0,_xlpm.niv)&gt;=_xlpm.req),
IF(SUMPRODUCT(_xlpm.ok)&gt;0,"OUI","NON")
)))</f>
        <v/>
      </c>
      <c r="S13" s="277" t="str">
        <f>_xlfn.LET(
  _xlpm.post,$O13,
  _xlpm.req,$G13,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 s="277" t="str">
        <f>_xlfn.LET(
  _xlpm.post,$O13,
  _xlpm.req,$H13,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 s="277" t="str" cm="1">
        <f t="array" ref="U13">_xlfn.LET(
  _xlpm._post,$O13,
  _xlpm._txt,TRIM(SUBSTITUTE(SUBSTITUTE($I13,CHAR(13),"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 s="277" t="str" cm="1">
        <f t="array" ref="V13">_xlfn.LET(
  _xlpm._post,$O13,
  _xlpm._txt,TRIM(SUBSTITUTE(SUBSTITUTE($J13,CHAR(13),"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 s="277" t="str" cm="1">
        <f t="array" ref="W13">_xlfn.LET(_xlpm._post,$O13,_xlpm._reqTB,TRIM(SUBSTITUTE(SUBSTITUTE($K13,CHAR(13)," "),CHAR(10)," ")),_xlpm._code,TRIM(SUBSTITUTE(SUBSTITUTE($B13,CHAR(160),"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 s="277"/>
      <c r="Y13" s="277" t="str">
        <f t="shared" si="1"/>
        <v/>
      </c>
      <c r="Z13" s="277" t="str">
        <f>_xlfn.LET(
  _xlpm.post,$O13,
  _xlpm.code,$B13,
  _xlpm.repRaw,IFERROR(_xlfn.XLOOKUP(_xlpm.code,'3.7 ESS'!$A:$A,'3.7 ESS'!$C:$C),""),
  _xlpm.rep,IF(_xlpm.repRaw="","NON",TRIM(SUBSTITUTE(SUBSTITUTE(_xlpm.repRaw,CHAR(160)," "),CHAR(10)," "))),
  IF(_xlpm.post&lt;&gt;"OUI","",
    IF(OR($M13="",$M13=0),"OUI",
      IF(OR(_xlpm.rep="Dès 2027",_xlpm.rep="dès 2027"),"dès 2027",
        IF(_xlpm.rep="OUI","OUI","NON")
      )
    )
  )
)</f>
        <v/>
      </c>
      <c r="AA13" s="286"/>
      <c r="AB13" s="292">
        <v>6</v>
      </c>
      <c r="AC13" s="380"/>
      <c r="AD13" s="286"/>
      <c r="AE13" s="292">
        <v>6</v>
      </c>
      <c r="AF13" s="380"/>
      <c r="AG13" s="286"/>
      <c r="AH13" s="371"/>
      <c r="AI13" s="372"/>
      <c r="AJ13" s="372"/>
      <c r="AK13" s="373"/>
      <c r="AL13" s="280">
        <f t="shared" si="2"/>
        <v>0</v>
      </c>
      <c r="AM13" s="280">
        <f t="shared" si="0"/>
        <v>0</v>
      </c>
      <c r="AN13" s="286"/>
      <c r="AO13" s="371"/>
      <c r="AP13" s="372"/>
      <c r="AQ13" s="372"/>
      <c r="AR13" s="373"/>
    </row>
    <row r="14" spans="1:44" s="178" customFormat="1">
      <c r="A14" s="644" t="s">
        <v>229</v>
      </c>
      <c r="B14" s="272" t="s">
        <v>67</v>
      </c>
      <c r="C14" s="273" t="s">
        <v>230</v>
      </c>
      <c r="D14" s="240" t="s">
        <v>371</v>
      </c>
      <c r="E14" s="220" t="s">
        <v>372</v>
      </c>
      <c r="F14" s="275">
        <v>2</v>
      </c>
      <c r="G14" s="275"/>
      <c r="H14" s="275">
        <v>1</v>
      </c>
      <c r="I14" s="275"/>
      <c r="J14" s="275"/>
      <c r="K14" s="275"/>
      <c r="L14" s="177"/>
      <c r="M14" s="177"/>
      <c r="O14" s="376"/>
      <c r="P14" s="277" t="str">
        <f>_xlfn.LET(
  _xlpm.post,$O14,
  _xlpm.req,TRIM(SUBSTITUTE($D14,CHAR(160),"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 s="277" t="str" cm="1">
        <f t="array" ref="Q14">_xlfn.LET(
 _xlpm.post,$O14,
 _xlpm.txt,TRIM(SUBSTITUTE(SUBSTITUTE($E14,CHAR(13),""),CHAR(10),"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 s="277" t="str" cm="1">
        <f t="array" ref="R14">IF($O14&lt;&gt;"OUI","",IF(OR($F14="",$E14=""),"OUI",
_xlfn.LET(
_xlpm.req,$F14,
_xlpm.titres,'3.2 Spécialiste'!$A$16:$A$203,
_xlpm.nbS,'3.2 Spécialiste'!$B$16:$B$203,
_xlpm.nbI,'3.2 Spécialiste'!$C$16:$C$203,
_xlpm.niv,'3.2 Spécialiste'!$D$16:$D$203,
_xlpm.estRequis,ISNUMBER(SEARCH(_xlpm.titres,$E14)),
_xlpm.aMed,((_xlpm.nbS+_xlpm.nbI)&gt;0)*_xlpm.estRequis,
_xlpm.ok,_xlpm.aMed*(IF(_xlpm.niv="",0,_xlpm.niv)&gt;=_xlpm.req),
IF(SUMPRODUCT(_xlpm.ok)&gt;0,"OUI","NON")
)))</f>
        <v/>
      </c>
      <c r="S14" s="277" t="str">
        <f>_xlfn.LET(
  _xlpm.post,$O14,
  _xlpm.req,$G14,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 s="277" t="str">
        <f>_xlfn.LET(
  _xlpm.post,$O14,
  _xlpm.req,$H14,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 s="277" t="str" cm="1">
        <f t="array" ref="U14">_xlfn.LET(
  _xlpm._post,$O14,
  _xlpm._txt,TRIM(SUBSTITUTE(SUBSTITUTE($I14,CHAR(13),"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 s="277" t="str" cm="1">
        <f t="array" ref="V14">_xlfn.LET(
  _xlpm._post,$O14,
  _xlpm._txt,TRIM(SUBSTITUTE(SUBSTITUTE($J14,CHAR(13),"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 s="277" t="str" cm="1">
        <f t="array" ref="W14">_xlfn.LET(_xlpm._post,$O14,_xlpm._reqTB,TRIM(SUBSTITUTE(SUBSTITUTE($K14,CHAR(13)," "),CHAR(10)," ")),_xlpm._code,TRIM(SUBSTITUTE(SUBSTITUTE($B14,CHAR(160),"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 s="277"/>
      <c r="Y14" s="277" t="str">
        <f t="shared" si="1"/>
        <v/>
      </c>
      <c r="Z14" s="277" t="str">
        <f>_xlfn.LET(
  _xlpm.post,$O14,
  _xlpm.code,$B14,
  _xlpm.repRaw,IFERROR(_xlfn.XLOOKUP(_xlpm.code,'3.7 ESS'!$A:$A,'3.7 ESS'!$C:$C),""),
  _xlpm.rep,IF(_xlpm.repRaw="","NON",TRIM(SUBSTITUTE(SUBSTITUTE(_xlpm.repRaw,CHAR(160)," "),CHAR(10)," "))),
  IF(_xlpm.post&lt;&gt;"OUI","",
    IF(OR($M14="",$M14=0),"OUI",
      IF(OR(_xlpm.rep="Dès 2027",_xlpm.rep="dès 2027"),"dès 2027",
        IF(_xlpm.rep="OUI","OUI","NON")
      )
    )
  )
)</f>
        <v/>
      </c>
      <c r="AA14" s="286"/>
      <c r="AB14" s="293">
        <v>250.00960000000001</v>
      </c>
      <c r="AC14" s="378"/>
      <c r="AD14" s="286"/>
      <c r="AE14" s="293">
        <v>255.86920000000001</v>
      </c>
      <c r="AF14" s="378"/>
      <c r="AG14" s="286"/>
      <c r="AH14" s="365"/>
      <c r="AI14" s="366"/>
      <c r="AJ14" s="366"/>
      <c r="AK14" s="367"/>
      <c r="AL14" s="280">
        <f t="shared" si="2"/>
        <v>0</v>
      </c>
      <c r="AM14" s="280">
        <f t="shared" si="0"/>
        <v>0</v>
      </c>
      <c r="AN14" s="286"/>
      <c r="AO14" s="365"/>
      <c r="AP14" s="366"/>
      <c r="AQ14" s="366"/>
      <c r="AR14" s="367"/>
    </row>
    <row r="15" spans="1:44" s="178" customFormat="1">
      <c r="A15" s="645"/>
      <c r="B15" s="288" t="s">
        <v>68</v>
      </c>
      <c r="C15" s="289" t="s">
        <v>231</v>
      </c>
      <c r="D15" s="205" t="s">
        <v>371</v>
      </c>
      <c r="E15" s="290" t="s">
        <v>372</v>
      </c>
      <c r="F15" s="241">
        <v>2</v>
      </c>
      <c r="G15" s="241"/>
      <c r="H15" s="241">
        <v>1</v>
      </c>
      <c r="I15" s="241"/>
      <c r="J15" s="241"/>
      <c r="K15" s="241"/>
      <c r="L15" s="184"/>
      <c r="M15" s="184"/>
      <c r="O15" s="377"/>
      <c r="P15" s="277" t="str">
        <f>_xlfn.LET(
  _xlpm.post,$O15,
  _xlpm.req,TRIM(SUBSTITUTE($D15,CHAR(160),"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5" s="277" t="str" cm="1">
        <f t="array" ref="Q15">_xlfn.LET(
 _xlpm.post,$O15,
 _xlpm.txt,TRIM(SUBSTITUTE(SUBSTITUTE($E15,CHAR(13),""),CHAR(10),"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5" s="277" t="str" cm="1">
        <f t="array" ref="R15">IF($O15&lt;&gt;"OUI","",IF(OR($F15="",$E15=""),"OUI",
_xlfn.LET(
_xlpm.req,$F15,
_xlpm.titres,'3.2 Spécialiste'!$A$16:$A$203,
_xlpm.nbS,'3.2 Spécialiste'!$B$16:$B$203,
_xlpm.nbI,'3.2 Spécialiste'!$C$16:$C$203,
_xlpm.niv,'3.2 Spécialiste'!$D$16:$D$203,
_xlpm.estRequis,ISNUMBER(SEARCH(_xlpm.titres,$E15)),
_xlpm.aMed,((_xlpm.nbS+_xlpm.nbI)&gt;0)*_xlpm.estRequis,
_xlpm.ok,_xlpm.aMed*(IF(_xlpm.niv="",0,_xlpm.niv)&gt;=_xlpm.req),
IF(SUMPRODUCT(_xlpm.ok)&gt;0,"OUI","NON")
)))</f>
        <v/>
      </c>
      <c r="S15" s="277" t="str">
        <f>_xlfn.LET(
  _xlpm.post,$O15,
  _xlpm.req,$G15,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5" s="277" t="str">
        <f>_xlfn.LET(
  _xlpm.post,$O15,
  _xlpm.req,$H15,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5" s="277" t="str" cm="1">
        <f t="array" ref="U15">_xlfn.LET(
  _xlpm._post,$O15,
  _xlpm._txt,TRIM(SUBSTITUTE(SUBSTITUTE($I15,CHAR(13),"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5" s="277" t="str" cm="1">
        <f t="array" ref="V15">_xlfn.LET(
  _xlpm._post,$O15,
  _xlpm._txt,TRIM(SUBSTITUTE(SUBSTITUTE($J15,CHAR(13),"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5" s="277" t="str" cm="1">
        <f t="array" ref="W15">_xlfn.LET(_xlpm._post,$O15,_xlpm._reqTB,TRIM(SUBSTITUTE(SUBSTITUTE($K15,CHAR(13)," "),CHAR(10)," ")),_xlpm._code,TRIM(SUBSTITUTE(SUBSTITUTE($B15,CHAR(160),"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5" s="277"/>
      <c r="Y15" s="277" t="str">
        <f t="shared" si="1"/>
        <v/>
      </c>
      <c r="Z15" s="277" t="str">
        <f>_xlfn.LET(
  _xlpm.post,$O15,
  _xlpm.code,$B15,
  _xlpm.repRaw,IFERROR(_xlfn.XLOOKUP(_xlpm.code,'3.7 ESS'!$A:$A,'3.7 ESS'!$C:$C),""),
  _xlpm.rep,IF(_xlpm.repRaw="","NON",TRIM(SUBSTITUTE(SUBSTITUTE(_xlpm.repRaw,CHAR(160)," "),CHAR(10)," "))),
  IF(_xlpm.post&lt;&gt;"OUI","",
    IF(OR($M15="",$M15=0),"OUI",
      IF(OR(_xlpm.rep="Dès 2027",_xlpm.rep="dès 2027"),"dès 2027",
        IF(_xlpm.rep="OUI","OUI","NON")
      )
    )
  )
)</f>
        <v/>
      </c>
      <c r="AA15" s="286"/>
      <c r="AB15" s="291">
        <v>72.949799999999996</v>
      </c>
      <c r="AC15" s="379"/>
      <c r="AD15" s="286"/>
      <c r="AE15" s="291">
        <v>75.792000000000002</v>
      </c>
      <c r="AF15" s="379"/>
      <c r="AG15" s="286"/>
      <c r="AH15" s="368"/>
      <c r="AI15" s="369"/>
      <c r="AJ15" s="369"/>
      <c r="AK15" s="370"/>
      <c r="AL15" s="280">
        <f t="shared" si="2"/>
        <v>0</v>
      </c>
      <c r="AM15" s="280">
        <f t="shared" si="0"/>
        <v>0</v>
      </c>
      <c r="AN15" s="286"/>
      <c r="AO15" s="368"/>
      <c r="AP15" s="369"/>
      <c r="AQ15" s="369"/>
      <c r="AR15" s="370"/>
    </row>
    <row r="16" spans="1:44" s="178" customFormat="1" ht="24.95" customHeight="1">
      <c r="A16" s="645"/>
      <c r="B16" s="288" t="s">
        <v>69</v>
      </c>
      <c r="C16" s="289" t="s">
        <v>232</v>
      </c>
      <c r="D16" s="205" t="s">
        <v>371</v>
      </c>
      <c r="E16" s="290" t="s">
        <v>373</v>
      </c>
      <c r="F16" s="241">
        <v>2</v>
      </c>
      <c r="G16" s="241"/>
      <c r="H16" s="241">
        <v>2</v>
      </c>
      <c r="I16" s="241" t="s">
        <v>76</v>
      </c>
      <c r="J16" s="241"/>
      <c r="K16" s="241" t="s">
        <v>369</v>
      </c>
      <c r="L16" s="184"/>
      <c r="M16" s="184"/>
      <c r="O16" s="377"/>
      <c r="P16" s="277" t="str">
        <f>_xlfn.LET(
  _xlpm.post,$O16,
  _xlpm.req,TRIM(SUBSTITUTE($D16,CHAR(160),"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6" s="277" t="str" cm="1">
        <f t="array" ref="Q16">_xlfn.LET(
 _xlpm.post,$O16,
 _xlpm.txt,TRIM(SUBSTITUTE(SUBSTITUTE($E16,CHAR(13),""),CHAR(10),"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6" s="277" t="str" cm="1">
        <f t="array" ref="R16">IF($O16&lt;&gt;"OUI","",IF(OR($F16="",$E16=""),"OUI",
_xlfn.LET(
_xlpm.req,$F16,
_xlpm.titres,'3.2 Spécialiste'!$A$16:$A$203,
_xlpm.nbS,'3.2 Spécialiste'!$B$16:$B$203,
_xlpm.nbI,'3.2 Spécialiste'!$C$16:$C$203,
_xlpm.niv,'3.2 Spécialiste'!$D$16:$D$203,
_xlpm.estRequis,ISNUMBER(SEARCH(_xlpm.titres,$E16)),
_xlpm.aMed,((_xlpm.nbS+_xlpm.nbI)&gt;0)*_xlpm.estRequis,
_xlpm.ok,_xlpm.aMed*(IF(_xlpm.niv="",0,_xlpm.niv)&gt;=_xlpm.req),
IF(SUMPRODUCT(_xlpm.ok)&gt;0,"OUI","NON")
)))</f>
        <v/>
      </c>
      <c r="S16" s="277" t="str">
        <f>_xlfn.LET(
  _xlpm.post,$O16,
  _xlpm.req,$G16,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6" s="277" t="str">
        <f>_xlfn.LET(
  _xlpm.post,$O16,
  _xlpm.req,$H16,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6" s="277" t="str" cm="1">
        <f t="array" ref="U16">_xlfn.LET(
  _xlpm._post,$O16,
  _xlpm._txt,TRIM(SUBSTITUTE(SUBSTITUTE($I16,CHAR(13),"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6" s="277" t="str" cm="1">
        <f t="array" ref="V16">_xlfn.LET(
  _xlpm._post,$O16,
  _xlpm._txt,TRIM(SUBSTITUTE(SUBSTITUTE($J16,CHAR(13),"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6" s="277" t="str" cm="1">
        <f t="array" ref="W16">_xlfn.LET(_xlpm._post,$O16,_xlpm._reqTB,TRIM(SUBSTITUTE(SUBSTITUTE($K16,CHAR(13)," "),CHAR(10)," ")),_xlpm._code,TRIM(SUBSTITUTE(SUBSTITUTE($B16,CHAR(160),"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6" s="277"/>
      <c r="Y16" s="277" t="str">
        <f t="shared" si="1"/>
        <v/>
      </c>
      <c r="Z16" s="277" t="str">
        <f>_xlfn.LET(
  _xlpm.post,$O16,
  _xlpm.code,$B16,
  _xlpm.repRaw,IFERROR(_xlfn.XLOOKUP(_xlpm.code,'3.7 ESS'!$A:$A,'3.7 ESS'!$C:$C),""),
  _xlpm.rep,IF(_xlpm.repRaw="","NON",TRIM(SUBSTITUTE(SUBSTITUTE(_xlpm.repRaw,CHAR(160)," "),CHAR(10)," "))),
  IF(_xlpm.post&lt;&gt;"OUI","",
    IF(OR($M16="",$M16=0),"OUI",
      IF(OR(_xlpm.rep="Dès 2027",_xlpm.rep="dès 2027"),"dès 2027",
        IF(_xlpm.rep="OUI","OUI","NON")
      )
    )
  )
)</f>
        <v/>
      </c>
      <c r="AA16" s="286"/>
      <c r="AB16" s="291">
        <v>9</v>
      </c>
      <c r="AC16" s="379"/>
      <c r="AD16" s="286"/>
      <c r="AE16" s="291">
        <v>9</v>
      </c>
      <c r="AF16" s="379"/>
      <c r="AG16" s="286"/>
      <c r="AH16" s="368"/>
      <c r="AI16" s="369"/>
      <c r="AJ16" s="369"/>
      <c r="AK16" s="370"/>
      <c r="AL16" s="280">
        <f t="shared" si="2"/>
        <v>0</v>
      </c>
      <c r="AM16" s="280">
        <f t="shared" si="0"/>
        <v>0</v>
      </c>
      <c r="AN16" s="286"/>
      <c r="AO16" s="368"/>
      <c r="AP16" s="369"/>
      <c r="AQ16" s="369"/>
      <c r="AR16" s="370"/>
    </row>
    <row r="17" spans="1:44" s="178" customFormat="1">
      <c r="A17" s="645"/>
      <c r="B17" s="288" t="s">
        <v>70</v>
      </c>
      <c r="C17" s="289" t="s">
        <v>233</v>
      </c>
      <c r="D17" s="205" t="s">
        <v>371</v>
      </c>
      <c r="E17" s="290" t="s">
        <v>372</v>
      </c>
      <c r="F17" s="241">
        <v>2</v>
      </c>
      <c r="G17" s="241"/>
      <c r="H17" s="241">
        <v>1</v>
      </c>
      <c r="I17" s="241"/>
      <c r="J17" s="241"/>
      <c r="K17" s="241"/>
      <c r="L17" s="184"/>
      <c r="M17" s="184"/>
      <c r="O17" s="377"/>
      <c r="P17" s="277" t="str">
        <f>_xlfn.LET(
  _xlpm.post,$O17,
  _xlpm.req,TRIM(SUBSTITUTE($D17,CHAR(160),"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7" s="277" t="str" cm="1">
        <f t="array" ref="Q17">_xlfn.LET(
 _xlpm.post,$O17,
 _xlpm.txt,TRIM(SUBSTITUTE(SUBSTITUTE($E17,CHAR(13),""),CHAR(10),"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7" s="277" t="str" cm="1">
        <f t="array" ref="R17">IF($O17&lt;&gt;"OUI","",IF(OR($F17="",$E17=""),"OUI",
_xlfn.LET(
_xlpm.req,$F17,
_xlpm.titres,'3.2 Spécialiste'!$A$16:$A$203,
_xlpm.nbS,'3.2 Spécialiste'!$B$16:$B$203,
_xlpm.nbI,'3.2 Spécialiste'!$C$16:$C$203,
_xlpm.niv,'3.2 Spécialiste'!$D$16:$D$203,
_xlpm.estRequis,ISNUMBER(SEARCH(_xlpm.titres,$E17)),
_xlpm.aMed,((_xlpm.nbS+_xlpm.nbI)&gt;0)*_xlpm.estRequis,
_xlpm.ok,_xlpm.aMed*(IF(_xlpm.niv="",0,_xlpm.niv)&gt;=_xlpm.req),
IF(SUMPRODUCT(_xlpm.ok)&gt;0,"OUI","NON")
)))</f>
        <v/>
      </c>
      <c r="S17" s="277" t="str">
        <f>_xlfn.LET(
  _xlpm.post,$O17,
  _xlpm.req,$G17,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7" s="277" t="str">
        <f>_xlfn.LET(
  _xlpm.post,$O17,
  _xlpm.req,$H17,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7" s="277" t="str" cm="1">
        <f t="array" ref="U17">_xlfn.LET(
  _xlpm._post,$O17,
  _xlpm._txt,TRIM(SUBSTITUTE(SUBSTITUTE($I17,CHAR(13),"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7" s="277" t="str" cm="1">
        <f t="array" ref="V17">_xlfn.LET(
  _xlpm._post,$O17,
  _xlpm._txt,TRIM(SUBSTITUTE(SUBSTITUTE($J17,CHAR(13),"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7" s="277" t="str" cm="1">
        <f t="array" ref="W17">_xlfn.LET(_xlpm._post,$O17,_xlpm._reqTB,TRIM(SUBSTITUTE(SUBSTITUTE($K17,CHAR(13)," "),CHAR(10)," ")),_xlpm._code,TRIM(SUBSTITUTE(SUBSTITUTE($B17,CHAR(160),"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7" s="277"/>
      <c r="Y17" s="277" t="str">
        <f t="shared" si="1"/>
        <v/>
      </c>
      <c r="Z17" s="277" t="str">
        <f>_xlfn.LET(
  _xlpm.post,$O17,
  _xlpm.code,$B17,
  _xlpm.repRaw,IFERROR(_xlfn.XLOOKUP(_xlpm.code,'3.7 ESS'!$A:$A,'3.7 ESS'!$C:$C),""),
  _xlpm.rep,IF(_xlpm.repRaw="","NON",TRIM(SUBSTITUTE(SUBSTITUTE(_xlpm.repRaw,CHAR(160)," "),CHAR(10)," "))),
  IF(_xlpm.post&lt;&gt;"OUI","",
    IF(OR($M17="",$M17=0),"OUI",
      IF(OR(_xlpm.rep="Dès 2027",_xlpm.rep="dès 2027"),"dès 2027",
        IF(_xlpm.rep="OUI","OUI","NON")
      )
    )
  )
)</f>
        <v/>
      </c>
      <c r="AA17" s="286"/>
      <c r="AB17" s="291">
        <v>90.033299999999997</v>
      </c>
      <c r="AC17" s="379"/>
      <c r="AD17" s="286"/>
      <c r="AE17" s="291">
        <v>91.001400000000004</v>
      </c>
      <c r="AF17" s="379"/>
      <c r="AG17" s="286"/>
      <c r="AH17" s="368"/>
      <c r="AI17" s="369"/>
      <c r="AJ17" s="369"/>
      <c r="AK17" s="370"/>
      <c r="AL17" s="280">
        <f t="shared" si="2"/>
        <v>0</v>
      </c>
      <c r="AM17" s="280">
        <f t="shared" si="0"/>
        <v>0</v>
      </c>
      <c r="AN17" s="286"/>
      <c r="AO17" s="368"/>
      <c r="AP17" s="369"/>
      <c r="AQ17" s="369"/>
      <c r="AR17" s="370"/>
    </row>
    <row r="18" spans="1:44" s="178" customFormat="1" ht="25.5">
      <c r="A18" s="645"/>
      <c r="B18" s="288" t="s">
        <v>71</v>
      </c>
      <c r="C18" s="289" t="s">
        <v>234</v>
      </c>
      <c r="D18" s="205" t="s">
        <v>220</v>
      </c>
      <c r="E18" s="290" t="s">
        <v>373</v>
      </c>
      <c r="F18" s="241">
        <v>1</v>
      </c>
      <c r="G18" s="241"/>
      <c r="H18" s="241">
        <v>1</v>
      </c>
      <c r="I18" s="241" t="s">
        <v>77</v>
      </c>
      <c r="J18" s="241"/>
      <c r="K18" s="241"/>
      <c r="L18" s="184"/>
      <c r="M18" s="184"/>
      <c r="O18" s="377"/>
      <c r="P18" s="277" t="str">
        <f>_xlfn.LET(
  _xlpm.post,$O18,
  _xlpm.req,TRIM(SUBSTITUTE($D18,CHAR(160),"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8" s="277" t="str" cm="1">
        <f t="array" ref="Q18">_xlfn.LET(
 _xlpm.post,$O18,
 _xlpm.txt,TRIM(SUBSTITUTE(SUBSTITUTE($E18,CHAR(13),""),CHAR(10),"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8" s="277" t="str" cm="1">
        <f t="array" ref="R18">IF($O18&lt;&gt;"OUI","",IF(OR($F18="",$E18=""),"OUI",
_xlfn.LET(
_xlpm.req,$F18,
_xlpm.titres,'3.2 Spécialiste'!$A$16:$A$203,
_xlpm.nbS,'3.2 Spécialiste'!$B$16:$B$203,
_xlpm.nbI,'3.2 Spécialiste'!$C$16:$C$203,
_xlpm.niv,'3.2 Spécialiste'!$D$16:$D$203,
_xlpm.estRequis,ISNUMBER(SEARCH(_xlpm.titres,$E18)),
_xlpm.aMed,((_xlpm.nbS+_xlpm.nbI)&gt;0)*_xlpm.estRequis,
_xlpm.ok,_xlpm.aMed*(IF(_xlpm.niv="",0,_xlpm.niv)&gt;=_xlpm.req),
IF(SUMPRODUCT(_xlpm.ok)&gt;0,"OUI","NON")
)))</f>
        <v/>
      </c>
      <c r="S18" s="277" t="str">
        <f>_xlfn.LET(
  _xlpm.post,$O18,
  _xlpm.req,$G18,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8" s="277" t="str">
        <f>_xlfn.LET(
  _xlpm.post,$O18,
  _xlpm.req,$H18,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8" s="277" t="str" cm="1">
        <f t="array" ref="U18">_xlfn.LET(
  _xlpm._post,$O18,
  _xlpm._txt,TRIM(SUBSTITUTE(SUBSTITUTE($I18,CHAR(13),"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8" s="277" t="str" cm="1">
        <f t="array" ref="V18">_xlfn.LET(
  _xlpm._post,$O18,
  _xlpm._txt,TRIM(SUBSTITUTE(SUBSTITUTE($J18,CHAR(13),"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8" s="277" t="str" cm="1">
        <f t="array" ref="W18">_xlfn.LET(_xlpm._post,$O18,_xlpm._reqTB,TRIM(SUBSTITUTE(SUBSTITUTE($K18,CHAR(13)," "),CHAR(10)," ")),_xlpm._code,TRIM(SUBSTITUTE(SUBSTITUTE($B18,CHAR(160),"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8" s="277"/>
      <c r="Y18" s="277" t="str">
        <f t="shared" si="1"/>
        <v/>
      </c>
      <c r="Z18" s="277" t="str">
        <f>_xlfn.LET(
  _xlpm.post,$O18,
  _xlpm.code,$B18,
  _xlpm.repRaw,IFERROR(_xlfn.XLOOKUP(_xlpm.code,'3.7 ESS'!$A:$A,'3.7 ESS'!$C:$C),""),
  _xlpm.rep,IF(_xlpm.repRaw="","NON",TRIM(SUBSTITUTE(SUBSTITUTE(_xlpm.repRaw,CHAR(160)," "),CHAR(10)," "))),
  IF(_xlpm.post&lt;&gt;"OUI","",
    IF(OR($M18="",$M18=0),"OUI",
      IF(OR(_xlpm.rep="Dès 2027",_xlpm.rep="dès 2027"),"dès 2027",
        IF(_xlpm.rep="OUI","OUI","NON")
      )
    )
  )
)</f>
        <v/>
      </c>
      <c r="AA18" s="286"/>
      <c r="AB18" s="291">
        <v>4</v>
      </c>
      <c r="AC18" s="379"/>
      <c r="AD18" s="286"/>
      <c r="AE18" s="291">
        <v>6</v>
      </c>
      <c r="AF18" s="379"/>
      <c r="AG18" s="286"/>
      <c r="AH18" s="368"/>
      <c r="AI18" s="369"/>
      <c r="AJ18" s="369"/>
      <c r="AK18" s="370"/>
      <c r="AL18" s="280">
        <f t="shared" si="2"/>
        <v>0</v>
      </c>
      <c r="AM18" s="280">
        <f t="shared" si="0"/>
        <v>0</v>
      </c>
      <c r="AN18" s="286"/>
      <c r="AO18" s="368"/>
      <c r="AP18" s="369"/>
      <c r="AQ18" s="369"/>
      <c r="AR18" s="370"/>
    </row>
    <row r="19" spans="1:44" s="178" customFormat="1" ht="25.5">
      <c r="A19" s="645"/>
      <c r="B19" s="288" t="s">
        <v>72</v>
      </c>
      <c r="C19" s="289" t="s">
        <v>235</v>
      </c>
      <c r="D19" s="205" t="s">
        <v>371</v>
      </c>
      <c r="E19" s="290" t="s">
        <v>372</v>
      </c>
      <c r="F19" s="241">
        <v>2</v>
      </c>
      <c r="G19" s="241"/>
      <c r="H19" s="241">
        <v>1</v>
      </c>
      <c r="I19" s="241"/>
      <c r="J19" s="241"/>
      <c r="K19" s="241"/>
      <c r="L19" s="184"/>
      <c r="M19" s="184"/>
      <c r="O19" s="377"/>
      <c r="P19" s="277" t="str">
        <f>_xlfn.LET(
  _xlpm.post,$O19,
  _xlpm.req,TRIM(SUBSTITUTE($D19,CHAR(160),"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9" s="277" t="str" cm="1">
        <f t="array" ref="Q19">_xlfn.LET(
 _xlpm.post,$O19,
 _xlpm.txt,TRIM(SUBSTITUTE(SUBSTITUTE($E19,CHAR(13),""),CHAR(10),"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9" s="277" t="str" cm="1">
        <f t="array" ref="R19">IF($O19&lt;&gt;"OUI","",IF(OR($F19="",$E19=""),"OUI",
_xlfn.LET(
_xlpm.req,$F19,
_xlpm.titres,'3.2 Spécialiste'!$A$16:$A$203,
_xlpm.nbS,'3.2 Spécialiste'!$B$16:$B$203,
_xlpm.nbI,'3.2 Spécialiste'!$C$16:$C$203,
_xlpm.niv,'3.2 Spécialiste'!$D$16:$D$203,
_xlpm.estRequis,ISNUMBER(SEARCH(_xlpm.titres,$E19)),
_xlpm.aMed,((_xlpm.nbS+_xlpm.nbI)&gt;0)*_xlpm.estRequis,
_xlpm.ok,_xlpm.aMed*(IF(_xlpm.niv="",0,_xlpm.niv)&gt;=_xlpm.req),
IF(SUMPRODUCT(_xlpm.ok)&gt;0,"OUI","NON")
)))</f>
        <v/>
      </c>
      <c r="S19" s="277" t="str">
        <f>_xlfn.LET(
  _xlpm.post,$O19,
  _xlpm.req,$G19,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9" s="277" t="str">
        <f>_xlfn.LET(
  _xlpm.post,$O19,
  _xlpm.req,$H19,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9" s="277" t="str" cm="1">
        <f t="array" ref="U19">_xlfn.LET(
  _xlpm._post,$O19,
  _xlpm._txt,TRIM(SUBSTITUTE(SUBSTITUTE($I19,CHAR(13),"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9" s="277" t="str" cm="1">
        <f t="array" ref="V19">_xlfn.LET(
  _xlpm._post,$O19,
  _xlpm._txt,TRIM(SUBSTITUTE(SUBSTITUTE($J19,CHAR(13),"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9" s="277" t="str" cm="1">
        <f t="array" ref="W19">_xlfn.LET(_xlpm._post,$O19,_xlpm._reqTB,TRIM(SUBSTITUTE(SUBSTITUTE($K19,CHAR(13)," "),CHAR(10)," ")),_xlpm._code,TRIM(SUBSTITUTE(SUBSTITUTE($B19,CHAR(160),"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9" s="277"/>
      <c r="Y19" s="277" t="str">
        <f t="shared" si="1"/>
        <v/>
      </c>
      <c r="Z19" s="277" t="str">
        <f>_xlfn.LET(
  _xlpm.post,$O19,
  _xlpm.code,$B19,
  _xlpm.repRaw,IFERROR(_xlfn.XLOOKUP(_xlpm.code,'3.7 ESS'!$A:$A,'3.7 ESS'!$C:$C),""),
  _xlpm.rep,IF(_xlpm.repRaw="","NON",TRIM(SUBSTITUTE(SUBSTITUTE(_xlpm.repRaw,CHAR(160)," "),CHAR(10)," "))),
  IF(_xlpm.post&lt;&gt;"OUI","",
    IF(OR($M19="",$M19=0),"OUI",
      IF(OR(_xlpm.rep="Dès 2027",_xlpm.rep="dès 2027"),"dès 2027",
        IF(_xlpm.rep="OUI","OUI","NON")
      )
    )
  )
)</f>
        <v/>
      </c>
      <c r="AA19" s="286"/>
      <c r="AB19" s="291">
        <v>33.000399999999999</v>
      </c>
      <c r="AC19" s="379"/>
      <c r="AD19" s="286"/>
      <c r="AE19" s="291">
        <v>33.971000000000004</v>
      </c>
      <c r="AF19" s="379"/>
      <c r="AG19" s="286"/>
      <c r="AH19" s="368"/>
      <c r="AI19" s="369"/>
      <c r="AJ19" s="369"/>
      <c r="AK19" s="370"/>
      <c r="AL19" s="280">
        <f t="shared" si="2"/>
        <v>0</v>
      </c>
      <c r="AM19" s="280">
        <f t="shared" si="0"/>
        <v>0</v>
      </c>
      <c r="AN19" s="286"/>
      <c r="AO19" s="368"/>
      <c r="AP19" s="369"/>
      <c r="AQ19" s="369"/>
      <c r="AR19" s="370"/>
    </row>
    <row r="20" spans="1:44" s="178" customFormat="1" ht="24.95" customHeight="1">
      <c r="A20" s="645"/>
      <c r="B20" s="288" t="s">
        <v>73</v>
      </c>
      <c r="C20" s="289" t="s">
        <v>236</v>
      </c>
      <c r="D20" s="205" t="s">
        <v>220</v>
      </c>
      <c r="E20" s="290" t="s">
        <v>373</v>
      </c>
      <c r="F20" s="241">
        <v>2</v>
      </c>
      <c r="G20" s="241"/>
      <c r="H20" s="241">
        <v>1</v>
      </c>
      <c r="I20" s="241" t="s">
        <v>77</v>
      </c>
      <c r="J20" s="241"/>
      <c r="K20" s="241"/>
      <c r="L20" s="184"/>
      <c r="M20" s="184"/>
      <c r="O20" s="377"/>
      <c r="P20" s="277" t="str">
        <f>_xlfn.LET(
  _xlpm.post,$O20,
  _xlpm.req,TRIM(SUBSTITUTE($D20,CHAR(160),"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20" s="277" t="str" cm="1">
        <f t="array" ref="Q20">_xlfn.LET(
 _xlpm.post,$O20,
 _xlpm.txt,TRIM(SUBSTITUTE(SUBSTITUTE($E20,CHAR(13),""),CHAR(10),"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20" s="277" t="str" cm="1">
        <f t="array" ref="R20">IF($O20&lt;&gt;"OUI","",IF(OR($F20="",$E20=""),"OUI",
_xlfn.LET(
_xlpm.req,$F20,
_xlpm.titres,'3.2 Spécialiste'!$A$16:$A$203,
_xlpm.nbS,'3.2 Spécialiste'!$B$16:$B$203,
_xlpm.nbI,'3.2 Spécialiste'!$C$16:$C$203,
_xlpm.niv,'3.2 Spécialiste'!$D$16:$D$203,
_xlpm.estRequis,ISNUMBER(SEARCH(_xlpm.titres,$E20)),
_xlpm.aMed,((_xlpm.nbS+_xlpm.nbI)&gt;0)*_xlpm.estRequis,
_xlpm.ok,_xlpm.aMed*(IF(_xlpm.niv="",0,_xlpm.niv)&gt;=_xlpm.req),
IF(SUMPRODUCT(_xlpm.ok)&gt;0,"OUI","NON")
)))</f>
        <v/>
      </c>
      <c r="S20" s="277" t="str">
        <f>_xlfn.LET(
  _xlpm.post,$O20,
  _xlpm.req,$G20,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20" s="277" t="str">
        <f>_xlfn.LET(
  _xlpm.post,$O20,
  _xlpm.req,$H20,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20" s="277" t="str" cm="1">
        <f t="array" ref="U20">_xlfn.LET(
  _xlpm._post,$O20,
  _xlpm._txt,TRIM(SUBSTITUTE(SUBSTITUTE($I20,CHAR(13),"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20" s="277" t="str" cm="1">
        <f t="array" ref="V20">_xlfn.LET(
  _xlpm._post,$O20,
  _xlpm._txt,TRIM(SUBSTITUTE(SUBSTITUTE($J20,CHAR(13),"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20" s="277" t="str" cm="1">
        <f t="array" ref="W20">_xlfn.LET(_xlpm._post,$O20,_xlpm._reqTB,TRIM(SUBSTITUTE(SUBSTITUTE($K20,CHAR(13)," "),CHAR(10)," ")),_xlpm._code,TRIM(SUBSTITUTE(SUBSTITUTE($B20,CHAR(160),"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20" s="277"/>
      <c r="Y20" s="277" t="str">
        <f t="shared" si="1"/>
        <v/>
      </c>
      <c r="Z20" s="277" t="str">
        <f>_xlfn.LET(
  _xlpm.post,$O20,
  _xlpm.code,$B20,
  _xlpm.repRaw,IFERROR(_xlfn.XLOOKUP(_xlpm.code,'3.7 ESS'!$A:$A,'3.7 ESS'!$C:$C),""),
  _xlpm.rep,IF(_xlpm.repRaw="","NON",TRIM(SUBSTITUTE(SUBSTITUTE(_xlpm.repRaw,CHAR(160)," "),CHAR(10)," "))),
  IF(_xlpm.post&lt;&gt;"OUI","",
    IF(OR($M20="",$M20=0),"OUI",
      IF(OR(_xlpm.rep="Dès 2027",_xlpm.rep="dès 2027"),"dès 2027",
        IF(_xlpm.rep="OUI","OUI","NON")
      )
    )
  )
)</f>
        <v/>
      </c>
      <c r="AA20" s="286"/>
      <c r="AB20" s="291">
        <v>1</v>
      </c>
      <c r="AC20" s="379"/>
      <c r="AD20" s="286"/>
      <c r="AE20" s="291">
        <v>2</v>
      </c>
      <c r="AF20" s="379"/>
      <c r="AG20" s="286"/>
      <c r="AH20" s="368"/>
      <c r="AI20" s="369"/>
      <c r="AJ20" s="369"/>
      <c r="AK20" s="370"/>
      <c r="AL20" s="280">
        <f t="shared" si="2"/>
        <v>0</v>
      </c>
      <c r="AM20" s="280">
        <f t="shared" si="0"/>
        <v>0</v>
      </c>
      <c r="AN20" s="286"/>
      <c r="AO20" s="368"/>
      <c r="AP20" s="369"/>
      <c r="AQ20" s="369"/>
      <c r="AR20" s="370"/>
    </row>
    <row r="21" spans="1:44" s="178" customFormat="1">
      <c r="A21" s="645"/>
      <c r="B21" s="186" t="s">
        <v>74</v>
      </c>
      <c r="C21" s="187" t="s">
        <v>487</v>
      </c>
      <c r="D21" s="188"/>
      <c r="E21" s="189"/>
      <c r="F21" s="190"/>
      <c r="G21" s="190"/>
      <c r="H21" s="190"/>
      <c r="I21" s="190"/>
      <c r="J21" s="190"/>
      <c r="K21" s="190"/>
      <c r="L21" s="191"/>
      <c r="M21" s="191"/>
      <c r="O21" s="191"/>
      <c r="P21" s="277" t="str">
        <f>_xlfn.LET(
  _xlpm.post,$O21,
  _xlpm.req,TRIM(SUBSTITUTE($D21,CHAR(160),"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21" s="277" t="str" cm="1">
        <f t="array" ref="Q21">_xlfn.LET(
 _xlpm.post,$O21,
 _xlpm.txt,TRIM(SUBSTITUTE(SUBSTITUTE($E21,CHAR(13),""),CHAR(10),"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21" s="277" t="str" cm="1">
        <f t="array" ref="R21">IF($O21&lt;&gt;"OUI","",IF(OR($F21="",$E21=""),"OUI",
_xlfn.LET(
_xlpm.req,$F21,
_xlpm.titres,'3.2 Spécialiste'!$A$16:$A$203,
_xlpm.nbS,'3.2 Spécialiste'!$B$16:$B$203,
_xlpm.nbI,'3.2 Spécialiste'!$C$16:$C$203,
_xlpm.niv,'3.2 Spécialiste'!$D$16:$D$203,
_xlpm.estRequis,ISNUMBER(SEARCH(_xlpm.titres,$E21)),
_xlpm.aMed,((_xlpm.nbS+_xlpm.nbI)&gt;0)*_xlpm.estRequis,
_xlpm.ok,_xlpm.aMed*(IF(_xlpm.niv="",0,_xlpm.niv)&gt;=_xlpm.req),
IF(SUMPRODUCT(_xlpm.ok)&gt;0,"OUI","NON")
)))</f>
        <v/>
      </c>
      <c r="S21" s="277" t="str">
        <f>_xlfn.LET(
  _xlpm.post,$O21,
  _xlpm.req,$G21,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21" s="277" t="str">
        <f>_xlfn.LET(
  _xlpm.post,$O21,
  _xlpm.req,$H21,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21" s="277" t="str" cm="1">
        <f t="array" ref="U21">_xlfn.LET(
  _xlpm._post,$O21,
  _xlpm._txt,TRIM(SUBSTITUTE(SUBSTITUTE($I21,CHAR(13),"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21" s="277" t="str" cm="1">
        <f t="array" ref="V21">_xlfn.LET(
  _xlpm._post,$O21,
  _xlpm._txt,TRIM(SUBSTITUTE(SUBSTITUTE($J21,CHAR(13),"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21" s="277" t="str" cm="1">
        <f t="array" ref="W21">_xlfn.LET(_xlpm._post,$O21,_xlpm._reqTB,TRIM(SUBSTITUTE(SUBSTITUTE($K21,CHAR(13)," "),CHAR(10)," ")),_xlpm._code,TRIM(SUBSTITUTE(SUBSTITUTE($B21,CHAR(160),"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21" s="277"/>
      <c r="Y21" s="277" t="str">
        <f t="shared" si="1"/>
        <v/>
      </c>
      <c r="Z21" s="277" t="str">
        <f>_xlfn.LET(
  _xlpm.post,$O21,
  _xlpm.code,$B21,
  _xlpm.repRaw,IFERROR(_xlfn.XLOOKUP(_xlpm.code,'3.7 ESS'!$A:$A,'3.7 ESS'!$C:$C),""),
  _xlpm.rep,IF(_xlpm.repRaw="","NON",TRIM(SUBSTITUTE(SUBSTITUTE(_xlpm.repRaw,CHAR(160)," "),CHAR(10)," "))),
  IF(_xlpm.post&lt;&gt;"OUI","",
    IF(OR($M21="",$M21=0),"OUI",
      IF(OR(_xlpm.rep="Dès 2027",_xlpm.rep="dès 2027"),"dès 2027",
        IF(_xlpm.rep="OUI","OUI","NON")
      )
    )
  )
)</f>
        <v/>
      </c>
      <c r="AA21" s="286"/>
      <c r="AB21" s="294"/>
      <c r="AC21" s="294"/>
      <c r="AD21" s="286"/>
      <c r="AE21" s="294"/>
      <c r="AF21" s="294"/>
      <c r="AG21" s="286"/>
      <c r="AH21" s="295"/>
      <c r="AI21" s="296"/>
      <c r="AJ21" s="296"/>
      <c r="AK21" s="297"/>
      <c r="AL21" s="280"/>
      <c r="AM21" s="280"/>
      <c r="AN21" s="286"/>
      <c r="AO21" s="295"/>
      <c r="AP21" s="296"/>
      <c r="AQ21" s="296"/>
      <c r="AR21" s="297"/>
    </row>
    <row r="22" spans="1:44" s="178" customFormat="1" ht="25.5">
      <c r="A22" s="645"/>
      <c r="B22" s="288" t="s">
        <v>75</v>
      </c>
      <c r="C22" s="289" t="s">
        <v>237</v>
      </c>
      <c r="D22" s="205" t="s">
        <v>371</v>
      </c>
      <c r="E22" s="290" t="s">
        <v>743</v>
      </c>
      <c r="F22" s="241">
        <v>2</v>
      </c>
      <c r="G22" s="241"/>
      <c r="H22" s="241">
        <v>1</v>
      </c>
      <c r="I22" s="241"/>
      <c r="J22" s="241" t="s">
        <v>375</v>
      </c>
      <c r="K22" s="241" t="s">
        <v>369</v>
      </c>
      <c r="L22" s="184" t="s">
        <v>376</v>
      </c>
      <c r="M22" s="184" t="s">
        <v>60</v>
      </c>
      <c r="O22" s="377"/>
      <c r="P22" s="277" t="str">
        <f>_xlfn.LET(
  _xlpm.post,$O22,
  _xlpm.req,TRIM(SUBSTITUTE($D22,CHAR(160),"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22" s="277" t="str" cm="1">
        <f t="array" ref="Q22">_xlfn.LET(
 _xlpm.post,$O22,
 _xlpm.txt,TRIM(SUBSTITUTE(SUBSTITUTE($E22,CHAR(13),""),CHAR(10),"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22" s="277" t="str" cm="1">
        <f t="array" ref="R22">IF($O22&lt;&gt;"OUI","",IF(OR($F22="",$E22=""),"OUI",
_xlfn.LET(
_xlpm.req,$F22,
_xlpm.titres,'3.2 Spécialiste'!$A$16:$A$203,
_xlpm.nbS,'3.2 Spécialiste'!$B$16:$B$203,
_xlpm.nbI,'3.2 Spécialiste'!$C$16:$C$203,
_xlpm.niv,'3.2 Spécialiste'!$D$16:$D$203,
_xlpm.estRequis,ISNUMBER(SEARCH(_xlpm.titres,$E22)),
_xlpm.aMed,((_xlpm.nbS+_xlpm.nbI)&gt;0)*_xlpm.estRequis,
_xlpm.ok,_xlpm.aMed*(IF(_xlpm.niv="",0,_xlpm.niv)&gt;=_xlpm.req),
IF(SUMPRODUCT(_xlpm.ok)&gt;0,"OUI","NON")
)))</f>
        <v/>
      </c>
      <c r="S22" s="277" t="str">
        <f>_xlfn.LET(
  _xlpm.post,$O22,
  _xlpm.req,$G22,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22" s="277" t="str">
        <f>_xlfn.LET(
  _xlpm.post,$O22,
  _xlpm.req,$H22,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22" s="277" t="str" cm="1">
        <f t="array" ref="U22">_xlfn.LET(
  _xlpm._post,$O22,
  _xlpm._txt,TRIM(SUBSTITUTE(SUBSTITUTE($I22,CHAR(13),"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22" s="277" t="str" cm="1">
        <f t="array" ref="V22">_xlfn.LET(
  _xlpm._post,$O22,
  _xlpm._txt,TRIM(SUBSTITUTE(SUBSTITUTE($J22,CHAR(13),"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22" s="277" t="str" cm="1">
        <f t="array" ref="W22">_xlfn.LET(_xlpm._post,$O22,_xlpm._reqTB,TRIM(SUBSTITUTE(SUBSTITUTE($K22,CHAR(13)," "),CHAR(10)," ")),_xlpm._code,TRIM(SUBSTITUTE(SUBSTITUTE($B22,CHAR(160),"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22" s="277">
        <v>10</v>
      </c>
      <c r="Y22" s="277" t="str">
        <f t="shared" si="1"/>
        <v/>
      </c>
      <c r="Z22" s="277" t="str">
        <f>_xlfn.LET(
  _xlpm.post,$O22,
  _xlpm.code,$B22,
  _xlpm.repRaw,IFERROR(_xlfn.XLOOKUP(_xlpm.code,'3.7 ESS'!$A:$A,'3.7 ESS'!$C:$C),""),
  _xlpm.rep,IF(_xlpm.repRaw="","NON",TRIM(SUBSTITUTE(SUBSTITUTE(_xlpm.repRaw,CHAR(160)," "),CHAR(10)," "))),
  IF(_xlpm.post&lt;&gt;"OUI","",
    IF(OR($M22="",$M22=0),"OUI",
      IF(OR(_xlpm.rep="Dès 2027",_xlpm.rep="dès 2027"),"dès 2027",
        IF(_xlpm.rep="OUI","OUI","NON")
      )
    )
  )
)</f>
        <v/>
      </c>
      <c r="AA22" s="286"/>
      <c r="AB22" s="291">
        <v>76.014399999999995</v>
      </c>
      <c r="AC22" s="379"/>
      <c r="AD22" s="286"/>
      <c r="AE22" s="291">
        <v>76.014399999999995</v>
      </c>
      <c r="AF22" s="379"/>
      <c r="AG22" s="286"/>
      <c r="AH22" s="368"/>
      <c r="AI22" s="369"/>
      <c r="AJ22" s="369"/>
      <c r="AK22" s="370"/>
      <c r="AL22" s="280">
        <f t="shared" si="2"/>
        <v>0</v>
      </c>
      <c r="AM22" s="280">
        <f t="shared" si="0"/>
        <v>0</v>
      </c>
      <c r="AN22" s="286"/>
      <c r="AO22" s="368"/>
      <c r="AP22" s="369"/>
      <c r="AQ22" s="369"/>
      <c r="AR22" s="370"/>
    </row>
    <row r="23" spans="1:44" s="178" customFormat="1" ht="26.25" thickBot="1">
      <c r="A23" s="646"/>
      <c r="B23" s="281" t="s">
        <v>76</v>
      </c>
      <c r="C23" s="172" t="s">
        <v>238</v>
      </c>
      <c r="D23" s="252" t="s">
        <v>371</v>
      </c>
      <c r="E23" s="282" t="s">
        <v>783</v>
      </c>
      <c r="F23" s="283">
        <v>2</v>
      </c>
      <c r="G23" s="283"/>
      <c r="H23" s="283">
        <v>1</v>
      </c>
      <c r="I23" s="283"/>
      <c r="J23" s="283"/>
      <c r="K23" s="283" t="s">
        <v>369</v>
      </c>
      <c r="L23" s="176"/>
      <c r="M23" s="176"/>
      <c r="O23" s="375"/>
      <c r="P23" s="277" t="str">
        <f>_xlfn.LET(
  _xlpm.post,$O23,
  _xlpm.req,TRIM(SUBSTITUTE($D23,CHAR(160),"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23" s="277" t="str" cm="1">
        <f t="array" ref="Q23">_xlfn.LET(
 _xlpm.post,$O23,
 _xlpm.txt,TRIM(SUBSTITUTE(SUBSTITUTE($E23,CHAR(13),""),CHAR(10),"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23" s="277" t="str" cm="1">
        <f t="array" ref="R23">IF($O23&lt;&gt;"OUI","",IF(OR($F23="",$E23=""),"OUI",
_xlfn.LET(
_xlpm.req,$F23,
_xlpm.titres,'3.2 Spécialiste'!$A$16:$A$203,
_xlpm.nbS,'3.2 Spécialiste'!$B$16:$B$203,
_xlpm.nbI,'3.2 Spécialiste'!$C$16:$C$203,
_xlpm.niv,'3.2 Spécialiste'!$D$16:$D$203,
_xlpm.estRequis,ISNUMBER(SEARCH(_xlpm.titres,$E23)),
_xlpm.aMed,((_xlpm.nbS+_xlpm.nbI)&gt;0)*_xlpm.estRequis,
_xlpm.ok,_xlpm.aMed*(IF(_xlpm.niv="",0,_xlpm.niv)&gt;=_xlpm.req),
IF(SUMPRODUCT(_xlpm.ok)&gt;0,"OUI","NON")
)))</f>
        <v/>
      </c>
      <c r="S23" s="277" t="str">
        <f>_xlfn.LET(
  _xlpm.post,$O23,
  _xlpm.req,$G23,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23" s="277" t="str">
        <f>_xlfn.LET(
  _xlpm.post,$O23,
  _xlpm.req,$H23,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23" s="277" t="str" cm="1">
        <f t="array" ref="U23">_xlfn.LET(
  _xlpm._post,$O23,
  _xlpm._txt,TRIM(SUBSTITUTE(SUBSTITUTE($I23,CHAR(13),"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23" s="277" t="str" cm="1">
        <f t="array" ref="V23">_xlfn.LET(
  _xlpm._post,$O23,
  _xlpm._txt,TRIM(SUBSTITUTE(SUBSTITUTE($J23,CHAR(13),"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23" s="277" t="str" cm="1">
        <f t="array" ref="W23">_xlfn.LET(_xlpm._post,$O23,_xlpm._reqTB,TRIM(SUBSTITUTE(SUBSTITUTE($K23,CHAR(13)," "),CHAR(10)," ")),_xlpm._code,TRIM(SUBSTITUTE(SUBSTITUTE($B23,CHAR(160),"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23" s="277"/>
      <c r="Y23" s="277" t="str">
        <f t="shared" si="1"/>
        <v/>
      </c>
      <c r="Z23" s="277" t="str">
        <f>_xlfn.LET(
  _xlpm.post,$O23,
  _xlpm.code,$B23,
  _xlpm.repRaw,IFERROR(_xlfn.XLOOKUP(_xlpm.code,'3.7 ESS'!$A:$A,'3.7 ESS'!$C:$C),""),
  _xlpm.rep,IF(_xlpm.repRaw="","NON",TRIM(SUBSTITUTE(SUBSTITUTE(_xlpm.repRaw,CHAR(160)," "),CHAR(10)," "))),
  IF(_xlpm.post&lt;&gt;"OUI","",
    IF(OR($M23="",$M23=0),"OUI",
      IF(OR(_xlpm.rep="Dès 2027",_xlpm.rep="dès 2027"),"dès 2027",
        IF(_xlpm.rep="OUI","OUI","NON")
      )
    )
  )
)</f>
        <v/>
      </c>
      <c r="AA23" s="286"/>
      <c r="AB23" s="292">
        <v>35.997999999999998</v>
      </c>
      <c r="AC23" s="380"/>
      <c r="AD23" s="286"/>
      <c r="AE23" s="292">
        <v>35.997999999999998</v>
      </c>
      <c r="AF23" s="380"/>
      <c r="AG23" s="286"/>
      <c r="AH23" s="371"/>
      <c r="AI23" s="372"/>
      <c r="AJ23" s="372"/>
      <c r="AK23" s="373"/>
      <c r="AL23" s="280">
        <f t="shared" si="2"/>
        <v>0</v>
      </c>
      <c r="AM23" s="280">
        <f t="shared" si="0"/>
        <v>0</v>
      </c>
      <c r="AN23" s="286"/>
      <c r="AO23" s="371"/>
      <c r="AP23" s="372"/>
      <c r="AQ23" s="372"/>
      <c r="AR23" s="373"/>
    </row>
    <row r="24" spans="1:44" s="178" customFormat="1" ht="25.5">
      <c r="A24" s="644" t="s">
        <v>239</v>
      </c>
      <c r="B24" s="272" t="s">
        <v>77</v>
      </c>
      <c r="C24" s="273" t="s">
        <v>240</v>
      </c>
      <c r="D24" s="240" t="s">
        <v>220</v>
      </c>
      <c r="E24" s="220" t="s">
        <v>378</v>
      </c>
      <c r="F24" s="275">
        <v>2</v>
      </c>
      <c r="G24" s="275">
        <v>2</v>
      </c>
      <c r="H24" s="275">
        <v>2</v>
      </c>
      <c r="I24" s="275" t="s">
        <v>379</v>
      </c>
      <c r="J24" s="275"/>
      <c r="K24" s="275" t="s">
        <v>369</v>
      </c>
      <c r="L24" s="177"/>
      <c r="M24" s="177"/>
      <c r="O24" s="376"/>
      <c r="P24" s="277" t="str">
        <f>_xlfn.LET(
  _xlpm.post,$O24,
  _xlpm.req,TRIM(SUBSTITUTE($D24,CHAR(160),"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24" s="277" t="str" cm="1">
        <f t="array" ref="Q24">_xlfn.LET(
 _xlpm.post,$O24,
 _xlpm.txt,TRIM(SUBSTITUTE(SUBSTITUTE($E24,CHAR(13),""),CHAR(10),"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24" s="277" t="str" cm="1">
        <f t="array" ref="R24">IF($O24&lt;&gt;"OUI","",IF(OR($F24="",$E24=""),"OUI",
_xlfn.LET(
_xlpm.req,$F24,
_xlpm.titres,'3.2 Spécialiste'!$A$16:$A$203,
_xlpm.nbS,'3.2 Spécialiste'!$B$16:$B$203,
_xlpm.nbI,'3.2 Spécialiste'!$C$16:$C$203,
_xlpm.niv,'3.2 Spécialiste'!$D$16:$D$203,
_xlpm.estRequis,ISNUMBER(SEARCH(_xlpm.titres,$E24)),
_xlpm.aMed,((_xlpm.nbS+_xlpm.nbI)&gt;0)*_xlpm.estRequis,
_xlpm.ok,_xlpm.aMed*(IF(_xlpm.niv="",0,_xlpm.niv)&gt;=_xlpm.req),
IF(SUMPRODUCT(_xlpm.ok)&gt;0,"OUI","NON")
)))</f>
        <v/>
      </c>
      <c r="S24" s="277" t="str">
        <f>_xlfn.LET(
  _xlpm.post,$O24,
  _xlpm.req,$G24,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24" s="277" t="str">
        <f>_xlfn.LET(
  _xlpm.post,$O24,
  _xlpm.req,$H24,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24" s="277" t="str" cm="1">
        <f t="array" ref="U24">_xlfn.LET(
  _xlpm._post,$O24,
  _xlpm._txt,TRIM(SUBSTITUTE(SUBSTITUTE($I24,CHAR(13),"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24" s="277" t="str" cm="1">
        <f t="array" ref="V24">_xlfn.LET(
  _xlpm._post,$O24,
  _xlpm._txt,TRIM(SUBSTITUTE(SUBSTITUTE($J24,CHAR(13),"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24" s="277" t="str" cm="1">
        <f t="array" ref="W24">_xlfn.LET(_xlpm._post,$O24,_xlpm._reqTB,TRIM(SUBSTITUTE(SUBSTITUTE($K24,CHAR(13)," "),CHAR(10)," ")),_xlpm._code,TRIM(SUBSTITUTE(SUBSTITUTE($B24,CHAR(160),"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24" s="277"/>
      <c r="Y24" s="277" t="str">
        <f t="shared" si="1"/>
        <v/>
      </c>
      <c r="Z24" s="277" t="str">
        <f>_xlfn.LET(
  _xlpm.post,$O24,
  _xlpm.code,$B24,
  _xlpm.repRaw,IFERROR(_xlfn.XLOOKUP(_xlpm.code,'3.7 ESS'!$A:$A,'3.7 ESS'!$C:$C),""),
  _xlpm.rep,IF(_xlpm.repRaw="","NON",TRIM(SUBSTITUTE(SUBSTITUTE(_xlpm.repRaw,CHAR(160)," "),CHAR(10)," "))),
  IF(_xlpm.post&lt;&gt;"OUI","",
    IF(OR($M24="",$M24=0),"OUI",
      IF(OR(_xlpm.rep="Dès 2027",_xlpm.rep="dès 2027"),"dès 2027",
        IF(_xlpm.rep="OUI","OUI","NON")
      )
    )
  )
)</f>
        <v/>
      </c>
      <c r="AA24" s="286"/>
      <c r="AB24" s="293">
        <v>77.951999999999998</v>
      </c>
      <c r="AC24" s="378"/>
      <c r="AD24" s="286"/>
      <c r="AE24" s="293">
        <v>79.900800000000004</v>
      </c>
      <c r="AF24" s="378"/>
      <c r="AG24" s="286"/>
      <c r="AH24" s="365"/>
      <c r="AI24" s="366"/>
      <c r="AJ24" s="366"/>
      <c r="AK24" s="367"/>
      <c r="AL24" s="280">
        <f t="shared" si="2"/>
        <v>0</v>
      </c>
      <c r="AM24" s="280">
        <f t="shared" si="0"/>
        <v>0</v>
      </c>
      <c r="AN24" s="286"/>
      <c r="AO24" s="365"/>
      <c r="AP24" s="366"/>
      <c r="AQ24" s="366"/>
      <c r="AR24" s="367"/>
    </row>
    <row r="25" spans="1:44" s="178" customFormat="1">
      <c r="A25" s="645"/>
      <c r="B25" s="288" t="s">
        <v>78</v>
      </c>
      <c r="C25" s="289" t="s">
        <v>241</v>
      </c>
      <c r="D25" s="205" t="s">
        <v>220</v>
      </c>
      <c r="E25" s="290" t="s">
        <v>380</v>
      </c>
      <c r="F25" s="241">
        <v>3</v>
      </c>
      <c r="G25" s="241">
        <v>3</v>
      </c>
      <c r="H25" s="241">
        <v>3</v>
      </c>
      <c r="I25" s="241" t="s">
        <v>381</v>
      </c>
      <c r="J25" s="241"/>
      <c r="K25" s="241" t="s">
        <v>369</v>
      </c>
      <c r="L25" s="184" t="s">
        <v>370</v>
      </c>
      <c r="M25" s="184"/>
      <c r="O25" s="377"/>
      <c r="P25" s="277" t="str">
        <f>_xlfn.LET(
  _xlpm.post,$O25,
  _xlpm.req,TRIM(SUBSTITUTE($D25,CHAR(160),"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25" s="277" t="str" cm="1">
        <f t="array" ref="Q25">_xlfn.LET(
 _xlpm.post,$O25,
 _xlpm.txt,TRIM(SUBSTITUTE(SUBSTITUTE($E25,CHAR(13),""),CHAR(10),"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25" s="277" t="str" cm="1">
        <f t="array" ref="R25">IF($O25&lt;&gt;"OUI","",IF(OR($F25="",$E25=""),"OUI",
_xlfn.LET(
_xlpm.req,$F25,
_xlpm.titres,'3.2 Spécialiste'!$A$16:$A$203,
_xlpm.nbS,'3.2 Spécialiste'!$B$16:$B$203,
_xlpm.nbI,'3.2 Spécialiste'!$C$16:$C$203,
_xlpm.niv,'3.2 Spécialiste'!$D$16:$D$203,
_xlpm.estRequis,ISNUMBER(SEARCH(_xlpm.titres,$E25)),
_xlpm.aMed,((_xlpm.nbS+_xlpm.nbI)&gt;0)*_xlpm.estRequis,
_xlpm.ok,_xlpm.aMed*(IF(_xlpm.niv="",0,_xlpm.niv)&gt;=_xlpm.req),
IF(SUMPRODUCT(_xlpm.ok)&gt;0,"OUI","NON")
)))</f>
        <v/>
      </c>
      <c r="S25" s="277" t="str">
        <f>_xlfn.LET(
  _xlpm.post,$O25,
  _xlpm.req,$G25,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25" s="277" t="str">
        <f>_xlfn.LET(
  _xlpm.post,$O25,
  _xlpm.req,$H25,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25" s="277" t="str" cm="1">
        <f t="array" ref="U25">_xlfn.LET(
  _xlpm._post,$O25,
  _xlpm._txt,TRIM(SUBSTITUTE(SUBSTITUTE($I25,CHAR(13),"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25" s="277" t="str" cm="1">
        <f t="array" ref="V25">_xlfn.LET(
  _xlpm._post,$O25,
  _xlpm._txt,TRIM(SUBSTITUTE(SUBSTITUTE($J25,CHAR(13),"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25" s="277" t="str" cm="1">
        <f t="array" ref="W25">_xlfn.LET(_xlpm._post,$O25,_xlpm._reqTB,TRIM(SUBSTITUTE(SUBSTITUTE($K25,CHAR(13)," "),CHAR(10)," ")),_xlpm._code,TRIM(SUBSTITUTE(SUBSTITUTE($B25,CHAR(160),"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25" s="277">
        <v>10</v>
      </c>
      <c r="Y25" s="277" t="str">
        <f t="shared" si="1"/>
        <v/>
      </c>
      <c r="Z25" s="277" t="str">
        <f>_xlfn.LET(
  _xlpm.post,$O25,
  _xlpm.code,$B25,
  _xlpm.repRaw,IFERROR(_xlfn.XLOOKUP(_xlpm.code,'3.7 ESS'!$A:$A,'3.7 ESS'!$C:$C),""),
  _xlpm.rep,IF(_xlpm.repRaw="","NON",TRIM(SUBSTITUTE(SUBSTITUTE(_xlpm.repRaw,CHAR(160)," "),CHAR(10)," "))),
  IF(_xlpm.post&lt;&gt;"OUI","",
    IF(OR($M25="",$M25=0),"OUI",
      IF(OR(_xlpm.rep="Dès 2027",_xlpm.rep="dès 2027"),"dès 2027",
        IF(_xlpm.rep="OUI","OUI","NON")
      )
    )
  )
)</f>
        <v/>
      </c>
      <c r="AA25" s="286"/>
      <c r="AB25" s="291">
        <v>6</v>
      </c>
      <c r="AC25" s="379"/>
      <c r="AD25" s="286"/>
      <c r="AE25" s="291">
        <v>10</v>
      </c>
      <c r="AF25" s="379"/>
      <c r="AG25" s="286"/>
      <c r="AH25" s="368"/>
      <c r="AI25" s="369"/>
      <c r="AJ25" s="369"/>
      <c r="AK25" s="370"/>
      <c r="AL25" s="280">
        <f t="shared" si="2"/>
        <v>0</v>
      </c>
      <c r="AM25" s="280">
        <f t="shared" si="0"/>
        <v>0</v>
      </c>
      <c r="AN25" s="286"/>
      <c r="AO25" s="368"/>
      <c r="AP25" s="369"/>
      <c r="AQ25" s="369"/>
      <c r="AR25" s="370"/>
    </row>
    <row r="26" spans="1:44" s="178" customFormat="1" ht="25.5">
      <c r="A26" s="645"/>
      <c r="B26" s="298" t="s">
        <v>79</v>
      </c>
      <c r="C26" s="187" t="s">
        <v>488</v>
      </c>
      <c r="D26" s="188"/>
      <c r="E26" s="189"/>
      <c r="F26" s="190"/>
      <c r="G26" s="190"/>
      <c r="H26" s="190"/>
      <c r="I26" s="190"/>
      <c r="J26" s="190"/>
      <c r="K26" s="190"/>
      <c r="L26" s="191"/>
      <c r="M26" s="191"/>
      <c r="O26" s="191"/>
      <c r="P26" s="277" t="str">
        <f>_xlfn.LET(
  _xlpm.post,$O26,
  _xlpm.req,TRIM(SUBSTITUTE($D26,CHAR(160),"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26" s="277" t="str" cm="1">
        <f t="array" ref="Q26">_xlfn.LET(
 _xlpm.post,$O26,
 _xlpm.txt,TRIM(SUBSTITUTE(SUBSTITUTE($E26,CHAR(13),""),CHAR(10),"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26" s="277" t="str" cm="1">
        <f t="array" ref="R26">IF($O26&lt;&gt;"OUI","",IF(OR($F26="",$E26=""),"OUI",
_xlfn.LET(
_xlpm.req,$F26,
_xlpm.titres,'3.2 Spécialiste'!$A$16:$A$203,
_xlpm.nbS,'3.2 Spécialiste'!$B$16:$B$203,
_xlpm.nbI,'3.2 Spécialiste'!$C$16:$C$203,
_xlpm.niv,'3.2 Spécialiste'!$D$16:$D$203,
_xlpm.estRequis,ISNUMBER(SEARCH(_xlpm.titres,$E26)),
_xlpm.aMed,((_xlpm.nbS+_xlpm.nbI)&gt;0)*_xlpm.estRequis,
_xlpm.ok,_xlpm.aMed*(IF(_xlpm.niv="",0,_xlpm.niv)&gt;=_xlpm.req),
IF(SUMPRODUCT(_xlpm.ok)&gt;0,"OUI","NON")
)))</f>
        <v/>
      </c>
      <c r="S26" s="277" t="str">
        <f>_xlfn.LET(
  _xlpm.post,$O26,
  _xlpm.req,$G26,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26" s="277" t="str">
        <f>_xlfn.LET(
  _xlpm.post,$O26,
  _xlpm.req,$H26,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26" s="277" t="str" cm="1">
        <f t="array" ref="U26">_xlfn.LET(
  _xlpm._post,$O26,
  _xlpm._txt,TRIM(SUBSTITUTE(SUBSTITUTE($I26,CHAR(13),"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26" s="277" t="str" cm="1">
        <f t="array" ref="V26">_xlfn.LET(
  _xlpm._post,$O26,
  _xlpm._txt,TRIM(SUBSTITUTE(SUBSTITUTE($J26,CHAR(13),"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26" s="277" t="str" cm="1">
        <f t="array" ref="W26">_xlfn.LET(_xlpm._post,$O26,_xlpm._reqTB,TRIM(SUBSTITUTE(SUBSTITUTE($K26,CHAR(13)," "),CHAR(10)," ")),_xlpm._code,TRIM(SUBSTITUTE(SUBSTITUTE($B26,CHAR(160),"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26" s="277"/>
      <c r="Y26" s="277" t="str">
        <f t="shared" si="1"/>
        <v/>
      </c>
      <c r="Z26" s="277" t="str">
        <f>_xlfn.LET(
  _xlpm.post,$O26,
  _xlpm.code,$B26,
  _xlpm.repRaw,IFERROR(_xlfn.XLOOKUP(_xlpm.code,'3.7 ESS'!$A:$A,'3.7 ESS'!$C:$C),""),
  _xlpm.rep,IF(_xlpm.repRaw="","NON",TRIM(SUBSTITUTE(SUBSTITUTE(_xlpm.repRaw,CHAR(160)," "),CHAR(10)," "))),
  IF(_xlpm.post&lt;&gt;"OUI","",
    IF(OR($M26="",$M26=0),"OUI",
      IF(OR(_xlpm.rep="Dès 2027",_xlpm.rep="dès 2027"),"dès 2027",
        IF(_xlpm.rep="OUI","OUI","NON")
      )
    )
  )
)</f>
        <v/>
      </c>
      <c r="AA26" s="286"/>
      <c r="AB26" s="294"/>
      <c r="AC26" s="294"/>
      <c r="AD26" s="286"/>
      <c r="AE26" s="294"/>
      <c r="AF26" s="294"/>
      <c r="AG26" s="286"/>
      <c r="AH26" s="295"/>
      <c r="AI26" s="296"/>
      <c r="AJ26" s="296"/>
      <c r="AK26" s="297"/>
      <c r="AL26" s="280"/>
      <c r="AM26" s="280"/>
      <c r="AN26" s="286"/>
      <c r="AO26" s="295"/>
      <c r="AP26" s="296"/>
      <c r="AQ26" s="296"/>
      <c r="AR26" s="297"/>
    </row>
    <row r="27" spans="1:44" s="178" customFormat="1" ht="25.5">
      <c r="A27" s="645"/>
      <c r="B27" s="298" t="s">
        <v>80</v>
      </c>
      <c r="C27" s="187" t="s">
        <v>489</v>
      </c>
      <c r="D27" s="188"/>
      <c r="E27" s="189"/>
      <c r="F27" s="190"/>
      <c r="G27" s="190"/>
      <c r="H27" s="190"/>
      <c r="I27" s="190"/>
      <c r="J27" s="190"/>
      <c r="K27" s="190"/>
      <c r="L27" s="191"/>
      <c r="M27" s="191"/>
      <c r="O27" s="191"/>
      <c r="P27" s="277" t="str">
        <f>_xlfn.LET(
  _xlpm.post,$O27,
  _xlpm.req,TRIM(SUBSTITUTE($D27,CHAR(160),"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27" s="277" t="str" cm="1">
        <f t="array" ref="Q27">_xlfn.LET(
 _xlpm.post,$O27,
 _xlpm.txt,TRIM(SUBSTITUTE(SUBSTITUTE($E27,CHAR(13),""),CHAR(10),"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27" s="277" t="str" cm="1">
        <f t="array" ref="R27">IF($O27&lt;&gt;"OUI","",IF(OR($F27="",$E27=""),"OUI",
_xlfn.LET(
_xlpm.req,$F27,
_xlpm.titres,'3.2 Spécialiste'!$A$16:$A$203,
_xlpm.nbS,'3.2 Spécialiste'!$B$16:$B$203,
_xlpm.nbI,'3.2 Spécialiste'!$C$16:$C$203,
_xlpm.niv,'3.2 Spécialiste'!$D$16:$D$203,
_xlpm.estRequis,ISNUMBER(SEARCH(_xlpm.titres,$E27)),
_xlpm.aMed,((_xlpm.nbS+_xlpm.nbI)&gt;0)*_xlpm.estRequis,
_xlpm.ok,_xlpm.aMed*(IF(_xlpm.niv="",0,_xlpm.niv)&gt;=_xlpm.req),
IF(SUMPRODUCT(_xlpm.ok)&gt;0,"OUI","NON")
)))</f>
        <v/>
      </c>
      <c r="S27" s="277" t="str">
        <f>_xlfn.LET(
  _xlpm.post,$O27,
  _xlpm.req,$G27,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27" s="277" t="str">
        <f>_xlfn.LET(
  _xlpm.post,$O27,
  _xlpm.req,$H27,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27" s="277" t="str" cm="1">
        <f t="array" ref="U27">_xlfn.LET(
  _xlpm._post,$O27,
  _xlpm._txt,TRIM(SUBSTITUTE(SUBSTITUTE($I27,CHAR(13),"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27" s="277" t="str" cm="1">
        <f t="array" ref="V27">_xlfn.LET(
  _xlpm._post,$O27,
  _xlpm._txt,TRIM(SUBSTITUTE(SUBSTITUTE($J27,CHAR(13),"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27" s="277" t="str" cm="1">
        <f t="array" ref="W27">_xlfn.LET(_xlpm._post,$O27,_xlpm._reqTB,TRIM(SUBSTITUTE(SUBSTITUTE($K27,CHAR(13)," "),CHAR(10)," ")),_xlpm._code,TRIM(SUBSTITUTE(SUBSTITUTE($B27,CHAR(160),"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27" s="277"/>
      <c r="Y27" s="277" t="str">
        <f t="shared" si="1"/>
        <v/>
      </c>
      <c r="Z27" s="277" t="str">
        <f>_xlfn.LET(
  _xlpm.post,$O27,
  _xlpm.code,$B27,
  _xlpm.repRaw,IFERROR(_xlfn.XLOOKUP(_xlpm.code,'3.7 ESS'!$A:$A,'3.7 ESS'!$C:$C),""),
  _xlpm.rep,IF(_xlpm.repRaw="","NON",TRIM(SUBSTITUTE(SUBSTITUTE(_xlpm.repRaw,CHAR(160)," "),CHAR(10)," "))),
  IF(_xlpm.post&lt;&gt;"OUI","",
    IF(OR($M27="",$M27=0),"OUI",
      IF(OR(_xlpm.rep="Dès 2027",_xlpm.rep="dès 2027"),"dès 2027",
        IF(_xlpm.rep="OUI","OUI","NON")
      )
    )
  )
)</f>
        <v/>
      </c>
      <c r="AA27" s="286"/>
      <c r="AB27" s="294"/>
      <c r="AC27" s="294"/>
      <c r="AD27" s="286"/>
      <c r="AE27" s="294"/>
      <c r="AF27" s="294"/>
      <c r="AG27" s="286"/>
      <c r="AH27" s="295"/>
      <c r="AI27" s="296"/>
      <c r="AJ27" s="296"/>
      <c r="AK27" s="297"/>
      <c r="AL27" s="280"/>
      <c r="AM27" s="280"/>
      <c r="AN27" s="286"/>
      <c r="AO27" s="295"/>
      <c r="AP27" s="296"/>
      <c r="AQ27" s="296"/>
      <c r="AR27" s="297"/>
    </row>
    <row r="28" spans="1:44" s="178" customFormat="1" ht="25.5">
      <c r="A28" s="645"/>
      <c r="B28" s="298" t="s">
        <v>81</v>
      </c>
      <c r="C28" s="187" t="s">
        <v>490</v>
      </c>
      <c r="D28" s="188"/>
      <c r="E28" s="189"/>
      <c r="F28" s="190"/>
      <c r="G28" s="190"/>
      <c r="H28" s="190"/>
      <c r="I28" s="190"/>
      <c r="J28" s="190"/>
      <c r="K28" s="190"/>
      <c r="L28" s="191"/>
      <c r="M28" s="191"/>
      <c r="O28" s="191"/>
      <c r="P28" s="277" t="str">
        <f>_xlfn.LET(
  _xlpm.post,$O28,
  _xlpm.req,TRIM(SUBSTITUTE($D28,CHAR(160),"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28" s="277" t="str" cm="1">
        <f t="array" ref="Q28">_xlfn.LET(
 _xlpm.post,$O28,
 _xlpm.txt,TRIM(SUBSTITUTE(SUBSTITUTE($E28,CHAR(13),""),CHAR(10),"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28" s="277" t="str" cm="1">
        <f t="array" ref="R28">IF($O28&lt;&gt;"OUI","",IF(OR($F28="",$E28=""),"OUI",
_xlfn.LET(
_xlpm.req,$F28,
_xlpm.titres,'3.2 Spécialiste'!$A$16:$A$203,
_xlpm.nbS,'3.2 Spécialiste'!$B$16:$B$203,
_xlpm.nbI,'3.2 Spécialiste'!$C$16:$C$203,
_xlpm.niv,'3.2 Spécialiste'!$D$16:$D$203,
_xlpm.estRequis,ISNUMBER(SEARCH(_xlpm.titres,$E28)),
_xlpm.aMed,((_xlpm.nbS+_xlpm.nbI)&gt;0)*_xlpm.estRequis,
_xlpm.ok,_xlpm.aMed*(IF(_xlpm.niv="",0,_xlpm.niv)&gt;=_xlpm.req),
IF(SUMPRODUCT(_xlpm.ok)&gt;0,"OUI","NON")
)))</f>
        <v/>
      </c>
      <c r="S28" s="277" t="str">
        <f>_xlfn.LET(
  _xlpm.post,$O28,
  _xlpm.req,$G28,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28" s="277" t="str">
        <f>_xlfn.LET(
  _xlpm.post,$O28,
  _xlpm.req,$H28,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28" s="277" t="str" cm="1">
        <f t="array" ref="U28">_xlfn.LET(
  _xlpm._post,$O28,
  _xlpm._txt,TRIM(SUBSTITUTE(SUBSTITUTE($I28,CHAR(13),"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28" s="277" t="str" cm="1">
        <f t="array" ref="V28">_xlfn.LET(
  _xlpm._post,$O28,
  _xlpm._txt,TRIM(SUBSTITUTE(SUBSTITUTE($J28,CHAR(13),"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28" s="277" t="str" cm="1">
        <f t="array" ref="W28">_xlfn.LET(_xlpm._post,$O28,_xlpm._reqTB,TRIM(SUBSTITUTE(SUBSTITUTE($K28,CHAR(13)," "),CHAR(10)," ")),_xlpm._code,TRIM(SUBSTITUTE(SUBSTITUTE($B28,CHAR(160),"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28" s="277"/>
      <c r="Y28" s="277" t="str">
        <f t="shared" si="1"/>
        <v/>
      </c>
      <c r="Z28" s="277" t="str">
        <f>_xlfn.LET(
  _xlpm.post,$O28,
  _xlpm.code,$B28,
  _xlpm.repRaw,IFERROR(_xlfn.XLOOKUP(_xlpm.code,'3.7 ESS'!$A:$A,'3.7 ESS'!$C:$C),""),
  _xlpm.rep,IF(_xlpm.repRaw="","NON",TRIM(SUBSTITUTE(SUBSTITUTE(_xlpm.repRaw,CHAR(160)," "),CHAR(10)," "))),
  IF(_xlpm.post&lt;&gt;"OUI","",
    IF(OR($M28="",$M28=0),"OUI",
      IF(OR(_xlpm.rep="Dès 2027",_xlpm.rep="dès 2027"),"dès 2027",
        IF(_xlpm.rep="OUI","OUI","NON")
      )
    )
  )
)</f>
        <v/>
      </c>
      <c r="AA28" s="286"/>
      <c r="AB28" s="294"/>
      <c r="AC28" s="294"/>
      <c r="AD28" s="286"/>
      <c r="AE28" s="294"/>
      <c r="AF28" s="294"/>
      <c r="AG28" s="286"/>
      <c r="AH28" s="295"/>
      <c r="AI28" s="296"/>
      <c r="AJ28" s="296"/>
      <c r="AK28" s="297"/>
      <c r="AL28" s="280"/>
      <c r="AM28" s="280"/>
      <c r="AN28" s="286"/>
      <c r="AO28" s="295"/>
      <c r="AP28" s="296"/>
      <c r="AQ28" s="296"/>
      <c r="AR28" s="297"/>
    </row>
    <row r="29" spans="1:44" s="178" customFormat="1">
      <c r="A29" s="645"/>
      <c r="B29" s="298" t="s">
        <v>82</v>
      </c>
      <c r="C29" s="187" t="s">
        <v>491</v>
      </c>
      <c r="D29" s="188"/>
      <c r="E29" s="189"/>
      <c r="F29" s="190"/>
      <c r="G29" s="190"/>
      <c r="H29" s="190"/>
      <c r="I29" s="190"/>
      <c r="J29" s="190"/>
      <c r="K29" s="190"/>
      <c r="L29" s="191"/>
      <c r="M29" s="191"/>
      <c r="O29" s="191"/>
      <c r="P29" s="277" t="str">
        <f>_xlfn.LET(
  _xlpm.post,$O29,
  _xlpm.req,TRIM(SUBSTITUTE($D29,CHAR(160),"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29" s="277" t="str" cm="1">
        <f t="array" ref="Q29">_xlfn.LET(
 _xlpm.post,$O29,
 _xlpm.txt,TRIM(SUBSTITUTE(SUBSTITUTE($E29,CHAR(13),""),CHAR(10),"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29" s="277" t="str" cm="1">
        <f t="array" ref="R29">IF($O29&lt;&gt;"OUI","",IF(OR($F29="",$E29=""),"OUI",
_xlfn.LET(
_xlpm.req,$F29,
_xlpm.titres,'3.2 Spécialiste'!$A$16:$A$203,
_xlpm.nbS,'3.2 Spécialiste'!$B$16:$B$203,
_xlpm.nbI,'3.2 Spécialiste'!$C$16:$C$203,
_xlpm.niv,'3.2 Spécialiste'!$D$16:$D$203,
_xlpm.estRequis,ISNUMBER(SEARCH(_xlpm.titres,$E29)),
_xlpm.aMed,((_xlpm.nbS+_xlpm.nbI)&gt;0)*_xlpm.estRequis,
_xlpm.ok,_xlpm.aMed*(IF(_xlpm.niv="",0,_xlpm.niv)&gt;=_xlpm.req),
IF(SUMPRODUCT(_xlpm.ok)&gt;0,"OUI","NON")
)))</f>
        <v/>
      </c>
      <c r="S29" s="277" t="str">
        <f>_xlfn.LET(
  _xlpm.post,$O29,
  _xlpm.req,$G29,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29" s="277" t="str">
        <f>_xlfn.LET(
  _xlpm.post,$O29,
  _xlpm.req,$H29,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29" s="277" t="str" cm="1">
        <f t="array" ref="U29">_xlfn.LET(
  _xlpm._post,$O29,
  _xlpm._txt,TRIM(SUBSTITUTE(SUBSTITUTE($I29,CHAR(13),"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29" s="277" t="str" cm="1">
        <f t="array" ref="V29">_xlfn.LET(
  _xlpm._post,$O29,
  _xlpm._txt,TRIM(SUBSTITUTE(SUBSTITUTE($J29,CHAR(13),"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29" s="277" t="str" cm="1">
        <f t="array" ref="W29">_xlfn.LET(_xlpm._post,$O29,_xlpm._reqTB,TRIM(SUBSTITUTE(SUBSTITUTE($K29,CHAR(13)," "),CHAR(10)," ")),_xlpm._code,TRIM(SUBSTITUTE(SUBSTITUTE($B29,CHAR(160),"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29" s="277"/>
      <c r="Y29" s="277" t="str">
        <f t="shared" si="1"/>
        <v/>
      </c>
      <c r="Z29" s="277" t="str">
        <f>_xlfn.LET(
  _xlpm.post,$O29,
  _xlpm.code,$B29,
  _xlpm.repRaw,IFERROR(_xlfn.XLOOKUP(_xlpm.code,'3.7 ESS'!$A:$A,'3.7 ESS'!$C:$C),""),
  _xlpm.rep,IF(_xlpm.repRaw="","NON",TRIM(SUBSTITUTE(SUBSTITUTE(_xlpm.repRaw,CHAR(160)," "),CHAR(10)," "))),
  IF(_xlpm.post&lt;&gt;"OUI","",
    IF(OR($M29="",$M29=0),"OUI",
      IF(OR(_xlpm.rep="Dès 2027",_xlpm.rep="dès 2027"),"dès 2027",
        IF(_xlpm.rep="OUI","OUI","NON")
      )
    )
  )
)</f>
        <v/>
      </c>
      <c r="AA29" s="286"/>
      <c r="AB29" s="294"/>
      <c r="AC29" s="294"/>
      <c r="AD29" s="286"/>
      <c r="AE29" s="294"/>
      <c r="AF29" s="294"/>
      <c r="AG29" s="286"/>
      <c r="AH29" s="295"/>
      <c r="AI29" s="296"/>
      <c r="AJ29" s="296"/>
      <c r="AK29" s="297"/>
      <c r="AL29" s="280"/>
      <c r="AM29" s="280"/>
      <c r="AN29" s="286"/>
      <c r="AO29" s="295"/>
      <c r="AP29" s="296"/>
      <c r="AQ29" s="296"/>
      <c r="AR29" s="297"/>
    </row>
    <row r="30" spans="1:44" s="178" customFormat="1">
      <c r="A30" s="645"/>
      <c r="B30" s="288" t="s">
        <v>83</v>
      </c>
      <c r="C30" s="289" t="s">
        <v>242</v>
      </c>
      <c r="D30" s="205" t="s">
        <v>371</v>
      </c>
      <c r="E30" s="290" t="s">
        <v>382</v>
      </c>
      <c r="F30" s="241">
        <v>2</v>
      </c>
      <c r="G30" s="241"/>
      <c r="H30" s="241">
        <v>1</v>
      </c>
      <c r="I30" s="241"/>
      <c r="J30" s="241" t="s">
        <v>170</v>
      </c>
      <c r="K30" s="241"/>
      <c r="L30" s="184"/>
      <c r="M30" s="184"/>
      <c r="O30" s="377"/>
      <c r="P30" s="277" t="str">
        <f>_xlfn.LET(
  _xlpm.post,$O30,
  _xlpm.req,TRIM(SUBSTITUTE($D30,CHAR(160),"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30" s="277" t="str" cm="1">
        <f t="array" ref="Q30">_xlfn.LET(
 _xlpm.post,$O30,
 _xlpm.txt,TRIM(SUBSTITUTE(SUBSTITUTE($E30,CHAR(13),""),CHAR(10),"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30" s="277" t="str" cm="1">
        <f t="array" ref="R30">IF($O30&lt;&gt;"OUI","",IF(OR($F30="",$E30=""),"OUI",
_xlfn.LET(
_xlpm.req,$F30,
_xlpm.titres,'3.2 Spécialiste'!$A$16:$A$203,
_xlpm.nbS,'3.2 Spécialiste'!$B$16:$B$203,
_xlpm.nbI,'3.2 Spécialiste'!$C$16:$C$203,
_xlpm.niv,'3.2 Spécialiste'!$D$16:$D$203,
_xlpm.estRequis,ISNUMBER(SEARCH(_xlpm.titres,$E30)),
_xlpm.aMed,((_xlpm.nbS+_xlpm.nbI)&gt;0)*_xlpm.estRequis,
_xlpm.ok,_xlpm.aMed*(IF(_xlpm.niv="",0,_xlpm.niv)&gt;=_xlpm.req),
IF(SUMPRODUCT(_xlpm.ok)&gt;0,"OUI","NON")
)))</f>
        <v/>
      </c>
      <c r="S30" s="277" t="str">
        <f>_xlfn.LET(
  _xlpm.post,$O30,
  _xlpm.req,$G30,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30" s="277" t="str">
        <f>_xlfn.LET(
  _xlpm.post,$O30,
  _xlpm.req,$H30,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30" s="277" t="str" cm="1">
        <f t="array" ref="U30">_xlfn.LET(
  _xlpm._post,$O30,
  _xlpm._txt,TRIM(SUBSTITUTE(SUBSTITUTE($I30,CHAR(13),"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30" s="277" t="str" cm="1">
        <f t="array" ref="V30">_xlfn.LET(
  _xlpm._post,$O30,
  _xlpm._txt,TRIM(SUBSTITUTE(SUBSTITUTE($J30,CHAR(13),"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30" s="277" t="str" cm="1">
        <f t="array" ref="W30">_xlfn.LET(_xlpm._post,$O30,_xlpm._reqTB,TRIM(SUBSTITUTE(SUBSTITUTE($K30,CHAR(13)," "),CHAR(10)," ")),_xlpm._code,TRIM(SUBSTITUTE(SUBSTITUTE($B30,CHAR(160),"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30" s="277"/>
      <c r="Y30" s="277" t="str">
        <f t="shared" si="1"/>
        <v/>
      </c>
      <c r="Z30" s="277" t="str">
        <f>_xlfn.LET(
  _xlpm.post,$O30,
  _xlpm.code,$B30,
  _xlpm.repRaw,IFERROR(_xlfn.XLOOKUP(_xlpm.code,'3.7 ESS'!$A:$A,'3.7 ESS'!$C:$C),""),
  _xlpm.rep,IF(_xlpm.repRaw="","NON",TRIM(SUBSTITUTE(SUBSTITUTE(_xlpm.repRaw,CHAR(160)," "),CHAR(10)," "))),
  IF(_xlpm.post&lt;&gt;"OUI","",
    IF(OR($M30="",$M30=0),"OUI",
      IF(OR(_xlpm.rep="Dès 2027",_xlpm.rep="dès 2027"),"dès 2027",
        IF(_xlpm.rep="OUI","OUI","NON")
      )
    )
  )
)</f>
        <v/>
      </c>
      <c r="AA30" s="286"/>
      <c r="AB30" s="291">
        <v>1</v>
      </c>
      <c r="AC30" s="379"/>
      <c r="AD30" s="286"/>
      <c r="AE30" s="291">
        <v>1</v>
      </c>
      <c r="AF30" s="379"/>
      <c r="AG30" s="286"/>
      <c r="AH30" s="368"/>
      <c r="AI30" s="369"/>
      <c r="AJ30" s="369"/>
      <c r="AK30" s="370"/>
      <c r="AL30" s="280">
        <f t="shared" si="2"/>
        <v>0</v>
      </c>
      <c r="AM30" s="280">
        <f t="shared" si="0"/>
        <v>0</v>
      </c>
      <c r="AN30" s="286"/>
      <c r="AO30" s="368"/>
      <c r="AP30" s="369"/>
      <c r="AQ30" s="369"/>
      <c r="AR30" s="370"/>
    </row>
    <row r="31" spans="1:44" s="178" customFormat="1">
      <c r="A31" s="645"/>
      <c r="B31" s="299" t="s">
        <v>84</v>
      </c>
      <c r="C31" s="193" t="s">
        <v>492</v>
      </c>
      <c r="D31" s="194"/>
      <c r="E31" s="195"/>
      <c r="F31" s="196"/>
      <c r="G31" s="196"/>
      <c r="H31" s="196"/>
      <c r="I31" s="196"/>
      <c r="J31" s="196"/>
      <c r="K31" s="196"/>
      <c r="L31" s="197"/>
      <c r="M31" s="197"/>
      <c r="O31" s="197"/>
      <c r="P31" s="277" t="str">
        <f>_xlfn.LET(
  _xlpm.post,$O31,
  _xlpm.req,TRIM(SUBSTITUTE($D31,CHAR(160),"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31" s="277" t="str" cm="1">
        <f t="array" ref="Q31">_xlfn.LET(
 _xlpm.post,$O31,
 _xlpm.txt,TRIM(SUBSTITUTE(SUBSTITUTE($E31,CHAR(13),""),CHAR(10),"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31" s="277" t="str" cm="1">
        <f t="array" ref="R31">IF($O31&lt;&gt;"OUI","",IF(OR($F31="",$E31=""),"OUI",
_xlfn.LET(
_xlpm.req,$F31,
_xlpm.titres,'3.2 Spécialiste'!$A$16:$A$203,
_xlpm.nbS,'3.2 Spécialiste'!$B$16:$B$203,
_xlpm.nbI,'3.2 Spécialiste'!$C$16:$C$203,
_xlpm.niv,'3.2 Spécialiste'!$D$16:$D$203,
_xlpm.estRequis,ISNUMBER(SEARCH(_xlpm.titres,$E31)),
_xlpm.aMed,((_xlpm.nbS+_xlpm.nbI)&gt;0)*_xlpm.estRequis,
_xlpm.ok,_xlpm.aMed*(IF(_xlpm.niv="",0,_xlpm.niv)&gt;=_xlpm.req),
IF(SUMPRODUCT(_xlpm.ok)&gt;0,"OUI","NON")
)))</f>
        <v/>
      </c>
      <c r="S31" s="277" t="str">
        <f>_xlfn.LET(
  _xlpm.post,$O31,
  _xlpm.req,$G31,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31" s="277" t="str">
        <f>_xlfn.LET(
  _xlpm.post,$O31,
  _xlpm.req,$H31,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31" s="277" t="str" cm="1">
        <f t="array" ref="U31">_xlfn.LET(
  _xlpm._post,$O31,
  _xlpm._txt,TRIM(SUBSTITUTE(SUBSTITUTE($I31,CHAR(13),"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31" s="277" t="str" cm="1">
        <f t="array" ref="V31">_xlfn.LET(
  _xlpm._post,$O31,
  _xlpm._txt,TRIM(SUBSTITUTE(SUBSTITUTE($J31,CHAR(13),"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31" s="277" t="str" cm="1">
        <f t="array" ref="W31">_xlfn.LET(_xlpm._post,$O31,_xlpm._reqTB,TRIM(SUBSTITUTE(SUBSTITUTE($K31,CHAR(13)," "),CHAR(10)," ")),_xlpm._code,TRIM(SUBSTITUTE(SUBSTITUTE($B31,CHAR(160),"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31" s="277"/>
      <c r="Y31" s="277" t="str">
        <f t="shared" si="1"/>
        <v/>
      </c>
      <c r="Z31" s="277" t="str">
        <f>_xlfn.LET(
  _xlpm.post,$O31,
  _xlpm.code,$B31,
  _xlpm.repRaw,IFERROR(_xlfn.XLOOKUP(_xlpm.code,'3.7 ESS'!$A:$A,'3.7 ESS'!$C:$C),""),
  _xlpm.rep,IF(_xlpm.repRaw="","NON",TRIM(SUBSTITUTE(SUBSTITUTE(_xlpm.repRaw,CHAR(160)," "),CHAR(10)," "))),
  IF(_xlpm.post&lt;&gt;"OUI","",
    IF(OR($M31="",$M31=0),"OUI",
      IF(OR(_xlpm.rep="Dès 2027",_xlpm.rep="dès 2027"),"dès 2027",
        IF(_xlpm.rep="OUI","OUI","NON")
      )
    )
  )
)</f>
        <v/>
      </c>
      <c r="AA31" s="286"/>
      <c r="AB31" s="300"/>
      <c r="AC31" s="300"/>
      <c r="AD31" s="286"/>
      <c r="AE31" s="300"/>
      <c r="AF31" s="300"/>
      <c r="AG31" s="286"/>
      <c r="AH31" s="301"/>
      <c r="AI31" s="302"/>
      <c r="AJ31" s="302"/>
      <c r="AK31" s="303"/>
      <c r="AL31" s="280"/>
      <c r="AM31" s="280"/>
      <c r="AN31" s="286"/>
      <c r="AO31" s="301"/>
      <c r="AP31" s="302"/>
      <c r="AQ31" s="302"/>
      <c r="AR31" s="303"/>
    </row>
    <row r="32" spans="1:44" s="178" customFormat="1" ht="26.25" thickBot="1">
      <c r="A32" s="646"/>
      <c r="B32" s="281" t="s">
        <v>85</v>
      </c>
      <c r="C32" s="172" t="s">
        <v>243</v>
      </c>
      <c r="D32" s="252" t="s">
        <v>371</v>
      </c>
      <c r="E32" s="282" t="s">
        <v>382</v>
      </c>
      <c r="F32" s="283">
        <v>2</v>
      </c>
      <c r="G32" s="283"/>
      <c r="H32" s="283">
        <v>1</v>
      </c>
      <c r="I32" s="283" t="s">
        <v>383</v>
      </c>
      <c r="J32" s="283"/>
      <c r="K32" s="283"/>
      <c r="L32" s="176"/>
      <c r="M32" s="176"/>
      <c r="O32" s="375"/>
      <c r="P32" s="277" t="str">
        <f>_xlfn.LET(
  _xlpm.post,$O32,
  _xlpm.req,TRIM(SUBSTITUTE($D32,CHAR(160),"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32" s="277" t="str" cm="1">
        <f t="array" ref="Q32">_xlfn.LET(
 _xlpm.post,$O32,
 _xlpm.txt,TRIM(SUBSTITUTE(SUBSTITUTE($E32,CHAR(13),""),CHAR(10),"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32" s="277" t="str" cm="1">
        <f t="array" ref="R32">IF($O32&lt;&gt;"OUI","",IF(OR($F32="",$E32=""),"OUI",
_xlfn.LET(
_xlpm.req,$F32,
_xlpm.titres,'3.2 Spécialiste'!$A$16:$A$203,
_xlpm.nbS,'3.2 Spécialiste'!$B$16:$B$203,
_xlpm.nbI,'3.2 Spécialiste'!$C$16:$C$203,
_xlpm.niv,'3.2 Spécialiste'!$D$16:$D$203,
_xlpm.estRequis,ISNUMBER(SEARCH(_xlpm.titres,$E32)),
_xlpm.aMed,((_xlpm.nbS+_xlpm.nbI)&gt;0)*_xlpm.estRequis,
_xlpm.ok,_xlpm.aMed*(IF(_xlpm.niv="",0,_xlpm.niv)&gt;=_xlpm.req),
IF(SUMPRODUCT(_xlpm.ok)&gt;0,"OUI","NON")
)))</f>
        <v/>
      </c>
      <c r="S32" s="277" t="str">
        <f>_xlfn.LET(
  _xlpm.post,$O32,
  _xlpm.req,$G32,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32" s="277" t="str">
        <f>_xlfn.LET(
  _xlpm.post,$O32,
  _xlpm.req,$H32,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32" s="277" t="str" cm="1">
        <f t="array" ref="U32">_xlfn.LET(
  _xlpm._post,$O32,
  _xlpm._txt,TRIM(SUBSTITUTE(SUBSTITUTE($I32,CHAR(13),"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32" s="277" t="str" cm="1">
        <f t="array" ref="V32">_xlfn.LET(
  _xlpm._post,$O32,
  _xlpm._txt,TRIM(SUBSTITUTE(SUBSTITUTE($J32,CHAR(13),"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32" s="277" t="str" cm="1">
        <f t="array" ref="W32">_xlfn.LET(_xlpm._post,$O32,_xlpm._reqTB,TRIM(SUBSTITUTE(SUBSTITUTE($K32,CHAR(13)," "),CHAR(10)," ")),_xlpm._code,TRIM(SUBSTITUTE(SUBSTITUTE($B32,CHAR(160),"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32" s="277"/>
      <c r="Y32" s="277" t="str">
        <f t="shared" si="1"/>
        <v/>
      </c>
      <c r="Z32" s="277" t="str">
        <f>_xlfn.LET(
  _xlpm.post,$O32,
  _xlpm.code,$B32,
  _xlpm.repRaw,IFERROR(_xlfn.XLOOKUP(_xlpm.code,'3.7 ESS'!$A:$A,'3.7 ESS'!$C:$C),""),
  _xlpm.rep,IF(_xlpm.repRaw="","NON",TRIM(SUBSTITUTE(SUBSTITUTE(_xlpm.repRaw,CHAR(160)," "),CHAR(10)," "))),
  IF(_xlpm.post&lt;&gt;"OUI","",
    IF(OR($M32="",$M32=0),"OUI",
      IF(OR(_xlpm.rep="Dès 2027",_xlpm.rep="dès 2027"),"dès 2027",
        IF(_xlpm.rep="OUI","OUI","NON")
      )
    )
  )
)</f>
        <v/>
      </c>
      <c r="AA32" s="286"/>
      <c r="AB32" s="292">
        <v>1</v>
      </c>
      <c r="AC32" s="380"/>
      <c r="AD32" s="286"/>
      <c r="AE32" s="292">
        <v>1.5</v>
      </c>
      <c r="AF32" s="380"/>
      <c r="AG32" s="286"/>
      <c r="AH32" s="371"/>
      <c r="AI32" s="372"/>
      <c r="AJ32" s="372"/>
      <c r="AK32" s="373"/>
      <c r="AL32" s="280">
        <f t="shared" si="2"/>
        <v>0</v>
      </c>
      <c r="AM32" s="280">
        <f t="shared" si="0"/>
        <v>0</v>
      </c>
      <c r="AN32" s="286"/>
      <c r="AO32" s="371"/>
      <c r="AP32" s="372"/>
      <c r="AQ32" s="372"/>
      <c r="AR32" s="373"/>
    </row>
    <row r="33" spans="1:44" s="178" customFormat="1">
      <c r="A33" s="644" t="s">
        <v>244</v>
      </c>
      <c r="B33" s="272" t="s">
        <v>86</v>
      </c>
      <c r="C33" s="304" t="s">
        <v>244</v>
      </c>
      <c r="D33" s="305" t="s">
        <v>220</v>
      </c>
      <c r="E33" s="306" t="s">
        <v>384</v>
      </c>
      <c r="F33" s="307">
        <v>2</v>
      </c>
      <c r="G33" s="307">
        <v>2</v>
      </c>
      <c r="H33" s="307"/>
      <c r="I33" s="307"/>
      <c r="J33" s="307"/>
      <c r="K33" s="307"/>
      <c r="L33" s="202"/>
      <c r="M33" s="202"/>
      <c r="O33" s="384"/>
      <c r="P33" s="277" t="str">
        <f>_xlfn.LET(
  _xlpm.post,$O33,
  _xlpm.req,TRIM(SUBSTITUTE($D33,CHAR(160),"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33" s="277" t="str" cm="1">
        <f t="array" ref="Q33">_xlfn.LET(
 _xlpm.post,$O33,
 _xlpm.txt,TRIM(SUBSTITUTE(SUBSTITUTE($E33,CHAR(13),""),CHAR(10),"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33" s="277" t="str" cm="1">
        <f t="array" ref="R33">IF($O33&lt;&gt;"OUI","",IF(OR($F33="",$E33=""),"OUI",
_xlfn.LET(
_xlpm.req,$F33,
_xlpm.titres,'3.2 Spécialiste'!$A$16:$A$203,
_xlpm.nbS,'3.2 Spécialiste'!$B$16:$B$203,
_xlpm.nbI,'3.2 Spécialiste'!$C$16:$C$203,
_xlpm.niv,'3.2 Spécialiste'!$D$16:$D$203,
_xlpm.estRequis,ISNUMBER(SEARCH(_xlpm.titres,$E33)),
_xlpm.aMed,((_xlpm.nbS+_xlpm.nbI)&gt;0)*_xlpm.estRequis,
_xlpm.ok,_xlpm.aMed*(IF(_xlpm.niv="",0,_xlpm.niv)&gt;=_xlpm.req),
IF(SUMPRODUCT(_xlpm.ok)&gt;0,"OUI","NON")
)))</f>
        <v/>
      </c>
      <c r="S33" s="277" t="str">
        <f>_xlfn.LET(
  _xlpm.post,$O33,
  _xlpm.req,$G33,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33" s="277" t="str">
        <f>_xlfn.LET(
  _xlpm.post,$O33,
  _xlpm.req,$H33,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33" s="277" t="str" cm="1">
        <f t="array" ref="U33">_xlfn.LET(
  _xlpm._post,$O33,
  _xlpm._txt,TRIM(SUBSTITUTE(SUBSTITUTE($I33,CHAR(13),"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33" s="277" t="str" cm="1">
        <f t="array" ref="V33">_xlfn.LET(
  _xlpm._post,$O33,
  _xlpm._txt,TRIM(SUBSTITUTE(SUBSTITUTE($J33,CHAR(13),"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33" s="277" t="str" cm="1">
        <f t="array" ref="W33">_xlfn.LET(_xlpm._post,$O33,_xlpm._reqTB,TRIM(SUBSTITUTE(SUBSTITUTE($K33,CHAR(13)," "),CHAR(10)," ")),_xlpm._code,TRIM(SUBSTITUTE(SUBSTITUTE($B33,CHAR(160),"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33" s="277"/>
      <c r="Y33" s="277" t="str">
        <f t="shared" si="1"/>
        <v/>
      </c>
      <c r="Z33" s="277" t="str">
        <f>_xlfn.LET(
  _xlpm.post,$O33,
  _xlpm.code,$B33,
  _xlpm.repRaw,IFERROR(_xlfn.XLOOKUP(_xlpm.code,'3.7 ESS'!$A:$A,'3.7 ESS'!$C:$C),""),
  _xlpm.rep,IF(_xlpm.repRaw="","NON",TRIM(SUBSTITUTE(SUBSTITUTE(_xlpm.repRaw,CHAR(160)," "),CHAR(10)," "))),
  IF(_xlpm.post&lt;&gt;"OUI","",
    IF(OR($M33="",$M33=0),"OUI",
      IF(OR(_xlpm.rep="Dès 2027",_xlpm.rep="dès 2027"),"dès 2027",
        IF(_xlpm.rep="OUI","OUI","NON")
      )
    )
  )
)</f>
        <v/>
      </c>
      <c r="AA33" s="286"/>
      <c r="AB33" s="287">
        <v>128.81700000000001</v>
      </c>
      <c r="AC33" s="385"/>
      <c r="AD33" s="286"/>
      <c r="AE33" s="287">
        <v>135.49639999999999</v>
      </c>
      <c r="AF33" s="385"/>
      <c r="AG33" s="286"/>
      <c r="AH33" s="381"/>
      <c r="AI33" s="382"/>
      <c r="AJ33" s="382"/>
      <c r="AK33" s="383"/>
      <c r="AL33" s="280">
        <f t="shared" si="2"/>
        <v>0</v>
      </c>
      <c r="AM33" s="280">
        <f t="shared" si="0"/>
        <v>0</v>
      </c>
      <c r="AN33" s="286"/>
      <c r="AO33" s="381"/>
      <c r="AP33" s="382"/>
      <c r="AQ33" s="382"/>
      <c r="AR33" s="383"/>
    </row>
    <row r="34" spans="1:44" s="178" customFormat="1" ht="51">
      <c r="A34" s="645"/>
      <c r="B34" s="288" t="s">
        <v>87</v>
      </c>
      <c r="C34" s="308" t="s">
        <v>245</v>
      </c>
      <c r="D34" s="205" t="s">
        <v>220</v>
      </c>
      <c r="E34" s="290" t="s">
        <v>744</v>
      </c>
      <c r="F34" s="241">
        <v>2</v>
      </c>
      <c r="G34" s="241">
        <v>2</v>
      </c>
      <c r="H34" s="241"/>
      <c r="I34" s="241"/>
      <c r="J34" s="241"/>
      <c r="K34" s="241" t="s">
        <v>369</v>
      </c>
      <c r="L34" s="184"/>
      <c r="M34" s="184"/>
      <c r="O34" s="377"/>
      <c r="P34" s="277" t="str">
        <f>_xlfn.LET(
  _xlpm.post,$O34,
  _xlpm.req,TRIM(SUBSTITUTE($D34,CHAR(160),"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34" s="277" t="str" cm="1">
        <f t="array" ref="Q34">_xlfn.LET(
 _xlpm.post,$O34,
 _xlpm.txt,TRIM(SUBSTITUTE(SUBSTITUTE($E34,CHAR(13),""),CHAR(10),"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34" s="277" t="str" cm="1">
        <f t="array" ref="R34">IF($O34&lt;&gt;"OUI","",IF(OR($F34="",$E34=""),"OUI",
_xlfn.LET(
_xlpm.req,$F34,
_xlpm.titres,'3.2 Spécialiste'!$A$16:$A$203,
_xlpm.nbS,'3.2 Spécialiste'!$B$16:$B$203,
_xlpm.nbI,'3.2 Spécialiste'!$C$16:$C$203,
_xlpm.niv,'3.2 Spécialiste'!$D$16:$D$203,
_xlpm.estRequis,ISNUMBER(SEARCH(_xlpm.titres,$E34)),
_xlpm.aMed,((_xlpm.nbS+_xlpm.nbI)&gt;0)*_xlpm.estRequis,
_xlpm.ok,_xlpm.aMed*(IF(_xlpm.niv="",0,_xlpm.niv)&gt;=_xlpm.req),
IF(SUMPRODUCT(_xlpm.ok)&gt;0,"OUI","NON")
)))</f>
        <v/>
      </c>
      <c r="S34" s="277" t="str">
        <f>_xlfn.LET(
  _xlpm.post,$O34,
  _xlpm.req,$G34,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34" s="277" t="str">
        <f>_xlfn.LET(
  _xlpm.post,$O34,
  _xlpm.req,$H34,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34" s="277" t="str" cm="1">
        <f t="array" ref="U34">_xlfn.LET(
  _xlpm._post,$O34,
  _xlpm._txt,TRIM(SUBSTITUTE(SUBSTITUTE($I34,CHAR(13),"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34" s="277" t="str" cm="1">
        <f t="array" ref="V34">_xlfn.LET(
  _xlpm._post,$O34,
  _xlpm._txt,TRIM(SUBSTITUTE(SUBSTITUTE($J34,CHAR(13),"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34" s="277" t="str" cm="1">
        <f t="array" ref="W34">_xlfn.LET(_xlpm._post,$O34,_xlpm._reqTB,TRIM(SUBSTITUTE(SUBSTITUTE($K34,CHAR(13)," "),CHAR(10)," ")),_xlpm._code,TRIM(SUBSTITUTE(SUBSTITUTE($B34,CHAR(160),"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34" s="277"/>
      <c r="Y34" s="277" t="str">
        <f t="shared" si="1"/>
        <v/>
      </c>
      <c r="Z34" s="277" t="str">
        <f>_xlfn.LET(
  _xlpm.post,$O34,
  _xlpm.code,$B34,
  _xlpm.repRaw,IFERROR(_xlfn.XLOOKUP(_xlpm.code,'3.7 ESS'!$A:$A,'3.7 ESS'!$C:$C),""),
  _xlpm.rep,IF(_xlpm.repRaw="","NON",TRIM(SUBSTITUTE(SUBSTITUTE(_xlpm.repRaw,CHAR(160)," "),CHAR(10)," "))),
  IF(_xlpm.post&lt;&gt;"OUI","",
    IF(OR($M34="",$M34=0),"OUI",
      IF(OR(_xlpm.rep="Dès 2027",_xlpm.rep="dès 2027"),"dès 2027",
        IF(_xlpm.rep="OUI","OUI","NON")
      )
    )
  )
)</f>
        <v/>
      </c>
      <c r="AA34" s="286"/>
      <c r="AB34" s="291">
        <v>25.9605</v>
      </c>
      <c r="AC34" s="379"/>
      <c r="AD34" s="286"/>
      <c r="AE34" s="291">
        <v>25.9605</v>
      </c>
      <c r="AF34" s="379"/>
      <c r="AG34" s="286"/>
      <c r="AH34" s="368"/>
      <c r="AI34" s="369"/>
      <c r="AJ34" s="369"/>
      <c r="AK34" s="370"/>
      <c r="AL34" s="280">
        <f t="shared" si="2"/>
        <v>0</v>
      </c>
      <c r="AM34" s="280">
        <f t="shared" si="0"/>
        <v>0</v>
      </c>
      <c r="AN34" s="286"/>
      <c r="AO34" s="368"/>
      <c r="AP34" s="369"/>
      <c r="AQ34" s="369"/>
      <c r="AR34" s="370"/>
    </row>
    <row r="35" spans="1:44" s="178" customFormat="1" ht="25.5">
      <c r="A35" s="645"/>
      <c r="B35" s="288" t="s">
        <v>88</v>
      </c>
      <c r="C35" s="308" t="s">
        <v>477</v>
      </c>
      <c r="D35" s="205" t="s">
        <v>220</v>
      </c>
      <c r="E35" s="290" t="s">
        <v>785</v>
      </c>
      <c r="F35" s="241">
        <v>2</v>
      </c>
      <c r="G35" s="241">
        <v>2</v>
      </c>
      <c r="H35" s="241"/>
      <c r="I35" s="241" t="s">
        <v>387</v>
      </c>
      <c r="J35" s="241" t="s">
        <v>193</v>
      </c>
      <c r="K35" s="241" t="s">
        <v>369</v>
      </c>
      <c r="L35" s="184"/>
      <c r="M35" s="184"/>
      <c r="O35" s="377"/>
      <c r="P35" s="277" t="str">
        <f>_xlfn.LET(
  _xlpm.post,$O35,
  _xlpm.req,TRIM(SUBSTITUTE($D35,CHAR(160),"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35" s="277" t="str" cm="1">
        <f t="array" ref="Q35">_xlfn.LET(
 _xlpm.post,$O35,
 _xlpm.txt,TRIM(SUBSTITUTE(SUBSTITUTE($E35,CHAR(13),""),CHAR(10),"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35" s="277" t="str" cm="1">
        <f t="array" ref="R35">IF($O35&lt;&gt;"OUI","",IF(OR($F35="",$E35=""),"OUI",
_xlfn.LET(
_xlpm.req,$F35,
_xlpm.titres,'3.2 Spécialiste'!$A$16:$A$203,
_xlpm.nbS,'3.2 Spécialiste'!$B$16:$B$203,
_xlpm.nbI,'3.2 Spécialiste'!$C$16:$C$203,
_xlpm.niv,'3.2 Spécialiste'!$D$16:$D$203,
_xlpm.estRequis,ISNUMBER(SEARCH(_xlpm.titres,$E35)),
_xlpm.aMed,((_xlpm.nbS+_xlpm.nbI)&gt;0)*_xlpm.estRequis,
_xlpm.ok,_xlpm.aMed*(IF(_xlpm.niv="",0,_xlpm.niv)&gt;=_xlpm.req),
IF(SUMPRODUCT(_xlpm.ok)&gt;0,"OUI","NON")
)))</f>
        <v/>
      </c>
      <c r="S35" s="277" t="str">
        <f>_xlfn.LET(
  _xlpm.post,$O35,
  _xlpm.req,$G35,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35" s="277" t="str">
        <f>_xlfn.LET(
  _xlpm.post,$O35,
  _xlpm.req,$H35,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35" s="277" t="str" cm="1">
        <f t="array" ref="U35">_xlfn.LET(
  _xlpm._post,$O35,
  _xlpm._txt,TRIM(SUBSTITUTE(SUBSTITUTE($I35,CHAR(13),"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35" s="277" t="str" cm="1">
        <f t="array" ref="V35">_xlfn.LET(
  _xlpm._post,$O35,
  _xlpm._txt,TRIM(SUBSTITUTE(SUBSTITUTE($J35,CHAR(13),"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35" s="277" t="str" cm="1">
        <f t="array" ref="W35">_xlfn.LET(_xlpm._post,$O35,_xlpm._reqTB,TRIM(SUBSTITUTE(SUBSTITUTE($K35,CHAR(13)," "),CHAR(10)," ")),_xlpm._code,TRIM(SUBSTITUTE(SUBSTITUTE($B35,CHAR(160),"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35" s="277"/>
      <c r="Y35" s="277" t="str">
        <f t="shared" si="1"/>
        <v/>
      </c>
      <c r="Z35" s="277" t="str">
        <f>_xlfn.LET(
  _xlpm.post,$O35,
  _xlpm.code,$B35,
  _xlpm.repRaw,IFERROR(_xlfn.XLOOKUP(_xlpm.code,'3.7 ESS'!$A:$A,'3.7 ESS'!$C:$C),""),
  _xlpm.rep,IF(_xlpm.repRaw="","NON",TRIM(SUBSTITUTE(SUBSTITUTE(_xlpm.repRaw,CHAR(160)," "),CHAR(10)," "))),
  IF(_xlpm.post&lt;&gt;"OUI","",
    IF(OR($M35="",$M35=0),"OUI",
      IF(OR(_xlpm.rep="Dès 2027",_xlpm.rep="dès 2027"),"dès 2027",
        IF(_xlpm.rep="OUI","OUI","NON")
      )
    )
  )
)</f>
        <v/>
      </c>
      <c r="AA35" s="286"/>
      <c r="AB35" s="291">
        <v>26.001000000000001</v>
      </c>
      <c r="AC35" s="379"/>
      <c r="AD35" s="286"/>
      <c r="AE35" s="291">
        <v>26.963999999999999</v>
      </c>
      <c r="AF35" s="379"/>
      <c r="AG35" s="286"/>
      <c r="AH35" s="368"/>
      <c r="AI35" s="369"/>
      <c r="AJ35" s="369"/>
      <c r="AK35" s="370"/>
      <c r="AL35" s="280">
        <f t="shared" si="2"/>
        <v>0</v>
      </c>
      <c r="AM35" s="280">
        <f t="shared" si="0"/>
        <v>0</v>
      </c>
      <c r="AN35" s="286"/>
      <c r="AO35" s="368"/>
      <c r="AP35" s="369"/>
      <c r="AQ35" s="369"/>
      <c r="AR35" s="370"/>
    </row>
    <row r="36" spans="1:44" s="178" customFormat="1" ht="25.5">
      <c r="A36" s="645"/>
      <c r="B36" s="288" t="s">
        <v>89</v>
      </c>
      <c r="C36" s="308" t="s">
        <v>246</v>
      </c>
      <c r="D36" s="205" t="s">
        <v>220</v>
      </c>
      <c r="E36" s="290" t="s">
        <v>786</v>
      </c>
      <c r="F36" s="241">
        <v>2</v>
      </c>
      <c r="G36" s="241">
        <v>2</v>
      </c>
      <c r="H36" s="241">
        <v>2</v>
      </c>
      <c r="I36" s="241"/>
      <c r="J36" s="241" t="s">
        <v>90</v>
      </c>
      <c r="K36" s="241"/>
      <c r="L36" s="184"/>
      <c r="M36" s="184" t="s">
        <v>60</v>
      </c>
      <c r="O36" s="377"/>
      <c r="P36" s="277" t="str">
        <f>_xlfn.LET(
  _xlpm.post,$O36,
  _xlpm.req,TRIM(SUBSTITUTE($D36,CHAR(160),"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36" s="277" t="str" cm="1">
        <f t="array" ref="Q36">_xlfn.LET(
 _xlpm.post,$O36,
 _xlpm.txt,TRIM(SUBSTITUTE(SUBSTITUTE($E36,CHAR(13),""),CHAR(10),"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36" s="277" t="str" cm="1">
        <f t="array" ref="R36">IF($O36&lt;&gt;"OUI","",IF(OR($F36="",$E36=""),"OUI",
_xlfn.LET(
_xlpm.req,$F36,
_xlpm.titres,'3.2 Spécialiste'!$A$16:$A$203,
_xlpm.nbS,'3.2 Spécialiste'!$B$16:$B$203,
_xlpm.nbI,'3.2 Spécialiste'!$C$16:$C$203,
_xlpm.niv,'3.2 Spécialiste'!$D$16:$D$203,
_xlpm.estRequis,ISNUMBER(SEARCH(_xlpm.titres,$E36)),
_xlpm.aMed,((_xlpm.nbS+_xlpm.nbI)&gt;0)*_xlpm.estRequis,
_xlpm.ok,_xlpm.aMed*(IF(_xlpm.niv="",0,_xlpm.niv)&gt;=_xlpm.req),
IF(SUMPRODUCT(_xlpm.ok)&gt;0,"OUI","NON")
)))</f>
        <v/>
      </c>
      <c r="S36" s="277" t="str">
        <f>_xlfn.LET(
  _xlpm.post,$O36,
  _xlpm.req,$G36,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36" s="277" t="str">
        <f>_xlfn.LET(
  _xlpm.post,$O36,
  _xlpm.req,$H36,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36" s="277" t="str" cm="1">
        <f t="array" ref="U36">_xlfn.LET(
  _xlpm._post,$O36,
  _xlpm._txt,TRIM(SUBSTITUTE(SUBSTITUTE($I36,CHAR(13),"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36" s="277" t="str" cm="1">
        <f t="array" ref="V36">_xlfn.LET(
  _xlpm._post,$O36,
  _xlpm._txt,TRIM(SUBSTITUTE(SUBSTITUTE($J36,CHAR(13),"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36" s="277" t="str" cm="1">
        <f t="array" ref="W36">_xlfn.LET(_xlpm._post,$O36,_xlpm._reqTB,TRIM(SUBSTITUTE(SUBSTITUTE($K36,CHAR(13)," "),CHAR(10)," ")),_xlpm._code,TRIM(SUBSTITUTE(SUBSTITUTE($B36,CHAR(160),"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36" s="277"/>
      <c r="Y36" s="277" t="str">
        <f t="shared" si="1"/>
        <v/>
      </c>
      <c r="Z36" s="277" t="str">
        <f>_xlfn.LET(
  _xlpm.post,$O36,
  _xlpm.code,$B36,
  _xlpm.repRaw,IFERROR(_xlfn.XLOOKUP(_xlpm.code,'3.7 ESS'!$A:$A,'3.7 ESS'!$C:$C),""),
  _xlpm.rep,IF(_xlpm.repRaw="","NON",TRIM(SUBSTITUTE(SUBSTITUTE(_xlpm.repRaw,CHAR(160)," "),CHAR(10)," "))),
  IF(_xlpm.post&lt;&gt;"OUI","",
    IF(OR($M36="",$M36=0),"OUI",
      IF(OR(_xlpm.rep="Dès 2027",_xlpm.rep="dès 2027"),"dès 2027",
        IF(_xlpm.rep="OUI","OUI","NON")
      )
    )
  )
)</f>
        <v/>
      </c>
      <c r="AA36" s="286"/>
      <c r="AB36" s="291">
        <v>365.68920000000003</v>
      </c>
      <c r="AC36" s="379"/>
      <c r="AD36" s="286"/>
      <c r="AE36" s="291">
        <v>397.06200000000001</v>
      </c>
      <c r="AF36" s="379"/>
      <c r="AG36" s="286"/>
      <c r="AH36" s="368"/>
      <c r="AI36" s="369"/>
      <c r="AJ36" s="369"/>
      <c r="AK36" s="370"/>
      <c r="AL36" s="280">
        <f t="shared" si="2"/>
        <v>0</v>
      </c>
      <c r="AM36" s="280">
        <f t="shared" si="0"/>
        <v>0</v>
      </c>
      <c r="AN36" s="286"/>
      <c r="AO36" s="368"/>
      <c r="AP36" s="369"/>
      <c r="AQ36" s="369"/>
      <c r="AR36" s="370"/>
    </row>
    <row r="37" spans="1:44" s="178" customFormat="1">
      <c r="A37" s="645"/>
      <c r="B37" s="186" t="s">
        <v>90</v>
      </c>
      <c r="C37" s="204" t="s">
        <v>493</v>
      </c>
      <c r="D37" s="188"/>
      <c r="E37" s="189"/>
      <c r="F37" s="190"/>
      <c r="G37" s="190"/>
      <c r="H37" s="190"/>
      <c r="I37" s="190"/>
      <c r="J37" s="190"/>
      <c r="K37" s="190"/>
      <c r="L37" s="191"/>
      <c r="M37" s="191"/>
      <c r="O37" s="191"/>
      <c r="P37" s="277" t="str">
        <f>_xlfn.LET(
  _xlpm.post,$O37,
  _xlpm.req,TRIM(SUBSTITUTE($D37,CHAR(160),"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37" s="277" t="str" cm="1">
        <f t="array" ref="Q37">_xlfn.LET(
 _xlpm.post,$O37,
 _xlpm.txt,TRIM(SUBSTITUTE(SUBSTITUTE($E37,CHAR(13),""),CHAR(10),"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37" s="277" t="str" cm="1">
        <f t="array" ref="R37">IF($O37&lt;&gt;"OUI","",IF(OR($F37="",$E37=""),"OUI",
_xlfn.LET(
_xlpm.req,$F37,
_xlpm.titres,'3.2 Spécialiste'!$A$16:$A$203,
_xlpm.nbS,'3.2 Spécialiste'!$B$16:$B$203,
_xlpm.nbI,'3.2 Spécialiste'!$C$16:$C$203,
_xlpm.niv,'3.2 Spécialiste'!$D$16:$D$203,
_xlpm.estRequis,ISNUMBER(SEARCH(_xlpm.titres,$E37)),
_xlpm.aMed,((_xlpm.nbS+_xlpm.nbI)&gt;0)*_xlpm.estRequis,
_xlpm.ok,_xlpm.aMed*(IF(_xlpm.niv="",0,_xlpm.niv)&gt;=_xlpm.req),
IF(SUMPRODUCT(_xlpm.ok)&gt;0,"OUI","NON")
)))</f>
        <v/>
      </c>
      <c r="S37" s="277" t="str">
        <f>_xlfn.LET(
  _xlpm.post,$O37,
  _xlpm.req,$G37,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37" s="277" t="str">
        <f>_xlfn.LET(
  _xlpm.post,$O37,
  _xlpm.req,$H37,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37" s="277" t="str" cm="1">
        <f t="array" ref="U37">_xlfn.LET(
  _xlpm._post,$O37,
  _xlpm._txt,TRIM(SUBSTITUTE(SUBSTITUTE($I37,CHAR(13),"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37" s="277" t="str" cm="1">
        <f t="array" ref="V37">_xlfn.LET(
  _xlpm._post,$O37,
  _xlpm._txt,TRIM(SUBSTITUTE(SUBSTITUTE($J37,CHAR(13),"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37" s="277" t="str" cm="1">
        <f t="array" ref="W37">_xlfn.LET(_xlpm._post,$O37,_xlpm._reqTB,TRIM(SUBSTITUTE(SUBSTITUTE($K37,CHAR(13)," "),CHAR(10)," ")),_xlpm._code,TRIM(SUBSTITUTE(SUBSTITUTE($B37,CHAR(160),"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37" s="277"/>
      <c r="Y37" s="277" t="str">
        <f t="shared" si="1"/>
        <v/>
      </c>
      <c r="Z37" s="277" t="str">
        <f>_xlfn.LET(
  _xlpm.post,$O37,
  _xlpm.code,$B37,
  _xlpm.repRaw,IFERROR(_xlfn.XLOOKUP(_xlpm.code,'3.7 ESS'!$A:$A,'3.7 ESS'!$C:$C),""),
  _xlpm.rep,IF(_xlpm.repRaw="","NON",TRIM(SUBSTITUTE(SUBSTITUTE(_xlpm.repRaw,CHAR(160)," "),CHAR(10)," "))),
  IF(_xlpm.post&lt;&gt;"OUI","",
    IF(OR($M37="",$M37=0),"OUI",
      IF(OR(_xlpm.rep="Dès 2027",_xlpm.rep="dès 2027"),"dès 2027",
        IF(_xlpm.rep="OUI","OUI","NON")
      )
    )
  )
)</f>
        <v/>
      </c>
      <c r="AA37" s="286"/>
      <c r="AB37" s="294"/>
      <c r="AC37" s="294"/>
      <c r="AD37" s="286"/>
      <c r="AE37" s="294"/>
      <c r="AF37" s="294"/>
      <c r="AG37" s="286"/>
      <c r="AH37" s="295"/>
      <c r="AI37" s="296"/>
      <c r="AJ37" s="296"/>
      <c r="AK37" s="297"/>
      <c r="AL37" s="280"/>
      <c r="AM37" s="280"/>
      <c r="AN37" s="286"/>
      <c r="AO37" s="295"/>
      <c r="AP37" s="296"/>
      <c r="AQ37" s="296"/>
      <c r="AR37" s="297"/>
    </row>
    <row r="38" spans="1:44" s="178" customFormat="1">
      <c r="A38" s="645"/>
      <c r="B38" s="288" t="s">
        <v>91</v>
      </c>
      <c r="C38" s="308" t="s">
        <v>247</v>
      </c>
      <c r="D38" s="205"/>
      <c r="E38" s="290" t="s">
        <v>244</v>
      </c>
      <c r="F38" s="241">
        <v>2</v>
      </c>
      <c r="G38" s="241"/>
      <c r="H38" s="241"/>
      <c r="I38" s="241"/>
      <c r="J38" s="241" t="s">
        <v>389</v>
      </c>
      <c r="K38" s="241"/>
      <c r="L38" s="184" t="s">
        <v>370</v>
      </c>
      <c r="M38" s="184" t="s">
        <v>60</v>
      </c>
      <c r="O38" s="377"/>
      <c r="P38" s="277" t="str">
        <f>_xlfn.LET(
  _xlpm.post,$O38,
  _xlpm.req,TRIM(SUBSTITUTE($D38,CHAR(160),"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38" s="277" t="str" cm="1">
        <f t="array" ref="Q38">_xlfn.LET(
 _xlpm.post,$O38,
 _xlpm.txt,TRIM(SUBSTITUTE(SUBSTITUTE($E38,CHAR(13),""),CHAR(10),"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38" s="277" t="str" cm="1">
        <f t="array" ref="R38">IF($O38&lt;&gt;"OUI","",IF(OR($F38="",$E38=""),"OUI",
_xlfn.LET(
_xlpm.req,$F38,
_xlpm.titres,'3.2 Spécialiste'!$A$16:$A$203,
_xlpm.nbS,'3.2 Spécialiste'!$B$16:$B$203,
_xlpm.nbI,'3.2 Spécialiste'!$C$16:$C$203,
_xlpm.niv,'3.2 Spécialiste'!$D$16:$D$203,
_xlpm.estRequis,ISNUMBER(SEARCH(_xlpm.titres,$E38)),
_xlpm.aMed,((_xlpm.nbS+_xlpm.nbI)&gt;0)*_xlpm.estRequis,
_xlpm.ok,_xlpm.aMed*(IF(_xlpm.niv="",0,_xlpm.niv)&gt;=_xlpm.req),
IF(SUMPRODUCT(_xlpm.ok)&gt;0,"OUI","NON")
)))</f>
        <v/>
      </c>
      <c r="S38" s="277" t="str">
        <f>_xlfn.LET(
  _xlpm.post,$O38,
  _xlpm.req,$G38,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38" s="277" t="str">
        <f>_xlfn.LET(
  _xlpm.post,$O38,
  _xlpm.req,$H38,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38" s="277" t="str" cm="1">
        <f t="array" ref="U38">_xlfn.LET(
  _xlpm._post,$O38,
  _xlpm._txt,TRIM(SUBSTITUTE(SUBSTITUTE($I38,CHAR(13),"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38" s="277" t="str" cm="1">
        <f t="array" ref="V38">_xlfn.LET(
  _xlpm._post,$O38,
  _xlpm._txt,TRIM(SUBSTITUTE(SUBSTITUTE($J38,CHAR(13),"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38" s="277" t="str" cm="1">
        <f t="array" ref="W38">_xlfn.LET(_xlpm._post,$O38,_xlpm._reqTB,TRIM(SUBSTITUTE(SUBSTITUTE($K38,CHAR(13)," "),CHAR(10)," ")),_xlpm._code,TRIM(SUBSTITUTE(SUBSTITUTE($B38,CHAR(160),"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38" s="277">
        <v>10</v>
      </c>
      <c r="Y38" s="277" t="str">
        <f t="shared" si="1"/>
        <v/>
      </c>
      <c r="Z38" s="277" t="str">
        <f>_xlfn.LET(
  _xlpm.post,$O38,
  _xlpm.code,$B38,
  _xlpm.repRaw,IFERROR(_xlfn.XLOOKUP(_xlpm.code,'3.7 ESS'!$A:$A,'3.7 ESS'!$C:$C),""),
  _xlpm.rep,IF(_xlpm.repRaw="","NON",TRIM(SUBSTITUTE(SUBSTITUTE(_xlpm.repRaw,CHAR(160)," "),CHAR(10)," "))),
  IF(_xlpm.post&lt;&gt;"OUI","",
    IF(OR($M38="",$M38=0),"OUI",
      IF(OR(_xlpm.rep="Dès 2027",_xlpm.rep="dès 2027"),"dès 2027",
        IF(_xlpm.rep="OUI","OUI","NON")
      )
    )
  )
)</f>
        <v/>
      </c>
      <c r="AA38" s="286"/>
      <c r="AB38" s="291">
        <v>9</v>
      </c>
      <c r="AC38" s="379"/>
      <c r="AD38" s="286"/>
      <c r="AE38" s="291">
        <v>18</v>
      </c>
      <c r="AF38" s="379"/>
      <c r="AG38" s="286"/>
      <c r="AH38" s="368"/>
      <c r="AI38" s="369"/>
      <c r="AJ38" s="369"/>
      <c r="AK38" s="370"/>
      <c r="AL38" s="280">
        <f t="shared" si="2"/>
        <v>0</v>
      </c>
      <c r="AM38" s="280">
        <f t="shared" si="0"/>
        <v>0</v>
      </c>
      <c r="AN38" s="286"/>
      <c r="AO38" s="368"/>
      <c r="AP38" s="369"/>
      <c r="AQ38" s="369"/>
      <c r="AR38" s="370"/>
    </row>
    <row r="39" spans="1:44" s="178" customFormat="1">
      <c r="A39" s="645"/>
      <c r="B39" s="288" t="s">
        <v>92</v>
      </c>
      <c r="C39" s="308" t="s">
        <v>248</v>
      </c>
      <c r="D39" s="205"/>
      <c r="E39" s="290" t="s">
        <v>244</v>
      </c>
      <c r="F39" s="241">
        <v>2</v>
      </c>
      <c r="G39" s="241"/>
      <c r="H39" s="241"/>
      <c r="I39" s="241"/>
      <c r="J39" s="241"/>
      <c r="K39" s="241"/>
      <c r="L39" s="184" t="s">
        <v>370</v>
      </c>
      <c r="M39" s="184" t="s">
        <v>60</v>
      </c>
      <c r="O39" s="377"/>
      <c r="P39" s="277" t="str">
        <f>_xlfn.LET(
  _xlpm.post,$O39,
  _xlpm.req,TRIM(SUBSTITUTE($D39,CHAR(160),"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39" s="277" t="str" cm="1">
        <f t="array" ref="Q39">_xlfn.LET(
 _xlpm.post,$O39,
 _xlpm.txt,TRIM(SUBSTITUTE(SUBSTITUTE($E39,CHAR(13),""),CHAR(10),"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39" s="277" t="str" cm="1">
        <f t="array" ref="R39">IF($O39&lt;&gt;"OUI","",IF(OR($F39="",$E39=""),"OUI",
_xlfn.LET(
_xlpm.req,$F39,
_xlpm.titres,'3.2 Spécialiste'!$A$16:$A$203,
_xlpm.nbS,'3.2 Spécialiste'!$B$16:$B$203,
_xlpm.nbI,'3.2 Spécialiste'!$C$16:$C$203,
_xlpm.niv,'3.2 Spécialiste'!$D$16:$D$203,
_xlpm.estRequis,ISNUMBER(SEARCH(_xlpm.titres,$E39)),
_xlpm.aMed,((_xlpm.nbS+_xlpm.nbI)&gt;0)*_xlpm.estRequis,
_xlpm.ok,_xlpm.aMed*(IF(_xlpm.niv="",0,_xlpm.niv)&gt;=_xlpm.req),
IF(SUMPRODUCT(_xlpm.ok)&gt;0,"OUI","NON")
)))</f>
        <v/>
      </c>
      <c r="S39" s="277" t="str">
        <f>_xlfn.LET(
  _xlpm.post,$O39,
  _xlpm.req,$G39,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39" s="277" t="str">
        <f>_xlfn.LET(
  _xlpm.post,$O39,
  _xlpm.req,$H39,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39" s="277" t="str" cm="1">
        <f t="array" ref="U39">_xlfn.LET(
  _xlpm._post,$O39,
  _xlpm._txt,TRIM(SUBSTITUTE(SUBSTITUTE($I39,CHAR(13),"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39" s="277" t="str" cm="1">
        <f t="array" ref="V39">_xlfn.LET(
  _xlpm._post,$O39,
  _xlpm._txt,TRIM(SUBSTITUTE(SUBSTITUTE($J39,CHAR(13),"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39" s="277" t="str" cm="1">
        <f t="array" ref="W39">_xlfn.LET(_xlpm._post,$O39,_xlpm._reqTB,TRIM(SUBSTITUTE(SUBSTITUTE($K39,CHAR(13)," "),CHAR(10)," ")),_xlpm._code,TRIM(SUBSTITUTE(SUBSTITUTE($B39,CHAR(160),"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39" s="277">
        <v>10</v>
      </c>
      <c r="Y39" s="277" t="str">
        <f t="shared" si="1"/>
        <v/>
      </c>
      <c r="Z39" s="277" t="str">
        <f>_xlfn.LET(
  _xlpm.post,$O39,
  _xlpm.code,$B39,
  _xlpm.repRaw,IFERROR(_xlfn.XLOOKUP(_xlpm.code,'3.7 ESS'!$A:$A,'3.7 ESS'!$C:$C),""),
  _xlpm.rep,IF(_xlpm.repRaw="","NON",TRIM(SUBSTITUTE(SUBSTITUTE(_xlpm.repRaw,CHAR(160)," "),CHAR(10)," "))),
  IF(_xlpm.post&lt;&gt;"OUI","",
    IF(OR($M39="",$M39=0),"OUI",
      IF(OR(_xlpm.rep="Dès 2027",_xlpm.rep="dès 2027"),"dès 2027",
        IF(_xlpm.rep="OUI","OUI","NON")
      )
    )
  )
)</f>
        <v/>
      </c>
      <c r="AA39" s="286"/>
      <c r="AB39" s="291">
        <v>19</v>
      </c>
      <c r="AC39" s="379"/>
      <c r="AD39" s="286"/>
      <c r="AE39" s="291">
        <v>19</v>
      </c>
      <c r="AF39" s="379"/>
      <c r="AG39" s="286"/>
      <c r="AH39" s="368"/>
      <c r="AI39" s="369"/>
      <c r="AJ39" s="369"/>
      <c r="AK39" s="370"/>
      <c r="AL39" s="280">
        <f t="shared" si="2"/>
        <v>0</v>
      </c>
      <c r="AM39" s="280">
        <f t="shared" si="0"/>
        <v>0</v>
      </c>
      <c r="AN39" s="286"/>
      <c r="AO39" s="368"/>
      <c r="AP39" s="369"/>
      <c r="AQ39" s="369"/>
      <c r="AR39" s="370"/>
    </row>
    <row r="40" spans="1:44" s="178" customFormat="1" ht="13.5" thickBot="1">
      <c r="A40" s="646"/>
      <c r="B40" s="281" t="s">
        <v>93</v>
      </c>
      <c r="C40" s="309" t="s">
        <v>249</v>
      </c>
      <c r="D40" s="207"/>
      <c r="E40" s="208" t="s">
        <v>244</v>
      </c>
      <c r="F40" s="209">
        <v>2</v>
      </c>
      <c r="G40" s="209"/>
      <c r="H40" s="209"/>
      <c r="I40" s="209"/>
      <c r="J40" s="209"/>
      <c r="K40" s="209"/>
      <c r="L40" s="211"/>
      <c r="M40" s="211"/>
      <c r="O40" s="389"/>
      <c r="P40" s="277" t="str">
        <f>_xlfn.LET(
  _xlpm.post,$O40,
  _xlpm.req,TRIM(SUBSTITUTE($D40,CHAR(160),"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40" s="277" t="str" cm="1">
        <f t="array" ref="Q40">_xlfn.LET(
 _xlpm.post,$O40,
 _xlpm.txt,TRIM(SUBSTITUTE(SUBSTITUTE($E40,CHAR(13),""),CHAR(10),"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40" s="277" t="str" cm="1">
        <f t="array" ref="R40">IF($O40&lt;&gt;"OUI","",IF(OR($F40="",$E40=""),"OUI",
_xlfn.LET(
_xlpm.req,$F40,
_xlpm.titres,'3.2 Spécialiste'!$A$16:$A$203,
_xlpm.nbS,'3.2 Spécialiste'!$B$16:$B$203,
_xlpm.nbI,'3.2 Spécialiste'!$C$16:$C$203,
_xlpm.niv,'3.2 Spécialiste'!$D$16:$D$203,
_xlpm.estRequis,ISNUMBER(SEARCH(_xlpm.titres,$E40)),
_xlpm.aMed,((_xlpm.nbS+_xlpm.nbI)&gt;0)*_xlpm.estRequis,
_xlpm.ok,_xlpm.aMed*(IF(_xlpm.niv="",0,_xlpm.niv)&gt;=_xlpm.req),
IF(SUMPRODUCT(_xlpm.ok)&gt;0,"OUI","NON")
)))</f>
        <v/>
      </c>
      <c r="S40" s="277" t="str">
        <f>_xlfn.LET(
  _xlpm.post,$O40,
  _xlpm.req,$G40,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40" s="277" t="str">
        <f>_xlfn.LET(
  _xlpm.post,$O40,
  _xlpm.req,$H40,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40" s="277" t="str" cm="1">
        <f t="array" ref="U40">_xlfn.LET(
  _xlpm._post,$O40,
  _xlpm._txt,TRIM(SUBSTITUTE(SUBSTITUTE($I40,CHAR(13),"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40" s="277" t="str" cm="1">
        <f t="array" ref="V40">_xlfn.LET(
  _xlpm._post,$O40,
  _xlpm._txt,TRIM(SUBSTITUTE(SUBSTITUTE($J40,CHAR(13),"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40" s="277" t="str" cm="1">
        <f t="array" ref="W40">_xlfn.LET(_xlpm._post,$O40,_xlpm._reqTB,TRIM(SUBSTITUTE(SUBSTITUTE($K40,CHAR(13)," "),CHAR(10)," ")),_xlpm._code,TRIM(SUBSTITUTE(SUBSTITUTE($B40,CHAR(160),"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40" s="277"/>
      <c r="Y40" s="277" t="str">
        <f t="shared" ref="Y40:Y65" si="3">IF($O40&lt;&gt;"OUI","",
IF(OR($X40="",$X40=0),"VERT",
IF($AM40&gt;=$X40,"VERT","ROUGE")
))</f>
        <v/>
      </c>
      <c r="Z40" s="277" t="str">
        <f>_xlfn.LET(
  _xlpm.post,$O40,
  _xlpm.code,$B40,
  _xlpm.repRaw,IFERROR(_xlfn.XLOOKUP(_xlpm.code,'3.7 ESS'!$A:$A,'3.7 ESS'!$C:$C),""),
  _xlpm.rep,IF(_xlpm.repRaw="","NON",TRIM(SUBSTITUTE(SUBSTITUTE(_xlpm.repRaw,CHAR(160)," "),CHAR(10)," "))),
  IF(_xlpm.post&lt;&gt;"OUI","",
    IF(OR($M40="",$M40=0),"OUI",
      IF(OR(_xlpm.rep="Dès 2027",_xlpm.rep="dès 2027"),"dès 2027",
        IF(_xlpm.rep="OUI","OUI","NON")
      )
    )
  )
)</f>
        <v/>
      </c>
      <c r="AA40" s="286"/>
      <c r="AB40" s="310">
        <v>29.188800000000001</v>
      </c>
      <c r="AC40" s="390"/>
      <c r="AD40" s="286"/>
      <c r="AE40" s="310">
        <v>29.188800000000001</v>
      </c>
      <c r="AF40" s="390"/>
      <c r="AG40" s="286"/>
      <c r="AH40" s="386"/>
      <c r="AI40" s="387"/>
      <c r="AJ40" s="387"/>
      <c r="AK40" s="388"/>
      <c r="AL40" s="280">
        <f t="shared" si="2"/>
        <v>0</v>
      </c>
      <c r="AM40" s="280">
        <f t="shared" si="0"/>
        <v>0</v>
      </c>
      <c r="AN40" s="286"/>
      <c r="AO40" s="386"/>
      <c r="AP40" s="387"/>
      <c r="AQ40" s="387"/>
      <c r="AR40" s="388"/>
    </row>
    <row r="41" spans="1:44" s="178" customFormat="1">
      <c r="A41" s="644" t="s">
        <v>250</v>
      </c>
      <c r="B41" s="272" t="s">
        <v>94</v>
      </c>
      <c r="C41" s="273" t="s">
        <v>250</v>
      </c>
      <c r="D41" s="240" t="s">
        <v>371</v>
      </c>
      <c r="E41" s="220" t="s">
        <v>390</v>
      </c>
      <c r="F41" s="275">
        <v>2</v>
      </c>
      <c r="G41" s="275"/>
      <c r="H41" s="275">
        <v>1</v>
      </c>
      <c r="I41" s="275"/>
      <c r="J41" s="275"/>
      <c r="K41" s="275"/>
      <c r="L41" s="177"/>
      <c r="M41" s="177"/>
      <c r="O41" s="376"/>
      <c r="P41" s="277" t="str">
        <f>_xlfn.LET(
  _xlpm.post,$O41,
  _xlpm.req,TRIM(SUBSTITUTE($D41,CHAR(160),"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41" s="277" t="str" cm="1">
        <f t="array" ref="Q41">_xlfn.LET(
 _xlpm.post,$O41,
 _xlpm.txt,TRIM(SUBSTITUTE(SUBSTITUTE($E41,CHAR(13),""),CHAR(10),"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41" s="277" t="str" cm="1">
        <f t="array" ref="R41">IF($O41&lt;&gt;"OUI","",IF(OR($F41="",$E41=""),"OUI",
_xlfn.LET(
_xlpm.req,$F41,
_xlpm.titres,'3.2 Spécialiste'!$A$16:$A$203,
_xlpm.nbS,'3.2 Spécialiste'!$B$16:$B$203,
_xlpm.nbI,'3.2 Spécialiste'!$C$16:$C$203,
_xlpm.niv,'3.2 Spécialiste'!$D$16:$D$203,
_xlpm.estRequis,ISNUMBER(SEARCH(_xlpm.titres,$E41)),
_xlpm.aMed,((_xlpm.nbS+_xlpm.nbI)&gt;0)*_xlpm.estRequis,
_xlpm.ok,_xlpm.aMed*(IF(_xlpm.niv="",0,_xlpm.niv)&gt;=_xlpm.req),
IF(SUMPRODUCT(_xlpm.ok)&gt;0,"OUI","NON")
)))</f>
        <v/>
      </c>
      <c r="S41" s="277" t="str">
        <f>_xlfn.LET(
  _xlpm.post,$O41,
  _xlpm.req,$G41,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41" s="277" t="str">
        <f>_xlfn.LET(
  _xlpm.post,$O41,
  _xlpm.req,$H41,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41" s="277" t="str" cm="1">
        <f t="array" ref="U41">_xlfn.LET(
  _xlpm._post,$O41,
  _xlpm._txt,TRIM(SUBSTITUTE(SUBSTITUTE($I41,CHAR(13),"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41" s="277" t="str" cm="1">
        <f t="array" ref="V41">_xlfn.LET(
  _xlpm._post,$O41,
  _xlpm._txt,TRIM(SUBSTITUTE(SUBSTITUTE($J41,CHAR(13),"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41" s="277" t="str" cm="1">
        <f t="array" ref="W41">_xlfn.LET(_xlpm._post,$O41,_xlpm._reqTB,TRIM(SUBSTITUTE(SUBSTITUTE($K41,CHAR(13)," "),CHAR(10)," ")),_xlpm._code,TRIM(SUBSTITUTE(SUBSTITUTE($B41,CHAR(160),"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41" s="277"/>
      <c r="Y41" s="277" t="str">
        <f t="shared" si="3"/>
        <v/>
      </c>
      <c r="Z41" s="277" t="str">
        <f>_xlfn.LET(
  _xlpm.post,$O41,
  _xlpm.code,$B41,
  _xlpm.repRaw,IFERROR(_xlfn.XLOOKUP(_xlpm.code,'3.7 ESS'!$A:$A,'3.7 ESS'!$C:$C),""),
  _xlpm.rep,IF(_xlpm.repRaw="","NON",TRIM(SUBSTITUTE(SUBSTITUTE(_xlpm.repRaw,CHAR(160)," "),CHAR(10)," "))),
  IF(_xlpm.post&lt;&gt;"OUI","",
    IF(OR($M41="",$M41=0),"OUI",
      IF(OR(_xlpm.rep="Dès 2027",_xlpm.rep="dès 2027"),"dès 2027",
        IF(_xlpm.rep="OUI","OUI","NON")
      )
    )
  )
)</f>
        <v/>
      </c>
      <c r="AA41" s="286"/>
      <c r="AB41" s="293">
        <v>4.9994999999999994</v>
      </c>
      <c r="AC41" s="378"/>
      <c r="AD41" s="286"/>
      <c r="AE41" s="293">
        <v>5.3327999999999989</v>
      </c>
      <c r="AF41" s="378"/>
      <c r="AG41" s="286"/>
      <c r="AH41" s="365"/>
      <c r="AI41" s="366"/>
      <c r="AJ41" s="366"/>
      <c r="AK41" s="367"/>
      <c r="AL41" s="280">
        <f t="shared" si="2"/>
        <v>0</v>
      </c>
      <c r="AM41" s="280">
        <f t="shared" si="0"/>
        <v>0</v>
      </c>
      <c r="AN41" s="286"/>
      <c r="AO41" s="365"/>
      <c r="AP41" s="366"/>
      <c r="AQ41" s="366"/>
      <c r="AR41" s="367"/>
    </row>
    <row r="42" spans="1:44" s="178" customFormat="1">
      <c r="A42" s="645"/>
      <c r="B42" s="288" t="s">
        <v>95</v>
      </c>
      <c r="C42" s="289" t="s">
        <v>251</v>
      </c>
      <c r="D42" s="205" t="s">
        <v>371</v>
      </c>
      <c r="E42" s="290" t="s">
        <v>390</v>
      </c>
      <c r="F42" s="241">
        <v>2</v>
      </c>
      <c r="G42" s="241"/>
      <c r="H42" s="241">
        <v>1</v>
      </c>
      <c r="I42" s="241"/>
      <c r="J42" s="241"/>
      <c r="K42" s="241"/>
      <c r="L42" s="184"/>
      <c r="M42" s="184"/>
      <c r="O42" s="377"/>
      <c r="P42" s="277" t="str">
        <f>_xlfn.LET(
  _xlpm.post,$O42,
  _xlpm.req,TRIM(SUBSTITUTE($D42,CHAR(160),"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42" s="277" t="str" cm="1">
        <f t="array" ref="Q42">_xlfn.LET(
 _xlpm.post,$O42,
 _xlpm.txt,TRIM(SUBSTITUTE(SUBSTITUTE($E42,CHAR(13),""),CHAR(10),"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42" s="277" t="str" cm="1">
        <f t="array" ref="R42">IF($O42&lt;&gt;"OUI","",IF(OR($F42="",$E42=""),"OUI",
_xlfn.LET(
_xlpm.req,$F42,
_xlpm.titres,'3.2 Spécialiste'!$A$16:$A$203,
_xlpm.nbS,'3.2 Spécialiste'!$B$16:$B$203,
_xlpm.nbI,'3.2 Spécialiste'!$C$16:$C$203,
_xlpm.niv,'3.2 Spécialiste'!$D$16:$D$203,
_xlpm.estRequis,ISNUMBER(SEARCH(_xlpm.titres,$E42)),
_xlpm.aMed,((_xlpm.nbS+_xlpm.nbI)&gt;0)*_xlpm.estRequis,
_xlpm.ok,_xlpm.aMed*(IF(_xlpm.niv="",0,_xlpm.niv)&gt;=_xlpm.req),
IF(SUMPRODUCT(_xlpm.ok)&gt;0,"OUI","NON")
)))</f>
        <v/>
      </c>
      <c r="S42" s="277" t="str">
        <f>_xlfn.LET(
  _xlpm.post,$O42,
  _xlpm.req,$G42,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42" s="277" t="str">
        <f>_xlfn.LET(
  _xlpm.post,$O42,
  _xlpm.req,$H42,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42" s="277" t="str" cm="1">
        <f t="array" ref="U42">_xlfn.LET(
  _xlpm._post,$O42,
  _xlpm._txt,TRIM(SUBSTITUTE(SUBSTITUTE($I42,CHAR(13),"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42" s="277" t="str" cm="1">
        <f t="array" ref="V42">_xlfn.LET(
  _xlpm._post,$O42,
  _xlpm._txt,TRIM(SUBSTITUTE(SUBSTITUTE($J42,CHAR(13),"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42" s="277" t="str" cm="1">
        <f t="array" ref="W42">_xlfn.LET(_xlpm._post,$O42,_xlpm._reqTB,TRIM(SUBSTITUTE(SUBSTITUTE($K42,CHAR(13)," "),CHAR(10)," ")),_xlpm._code,TRIM(SUBSTITUTE(SUBSTITUTE($B42,CHAR(160),"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42" s="277"/>
      <c r="Y42" s="277" t="str">
        <f t="shared" si="3"/>
        <v/>
      </c>
      <c r="Z42" s="277" t="str">
        <f>_xlfn.LET(
  _xlpm.post,$O42,
  _xlpm.code,$B42,
  _xlpm.repRaw,IFERROR(_xlfn.XLOOKUP(_xlpm.code,'3.7 ESS'!$A:$A,'3.7 ESS'!$C:$C),""),
  _xlpm.rep,IF(_xlpm.repRaw="","NON",TRIM(SUBSTITUTE(SUBSTITUTE(_xlpm.repRaw,CHAR(160)," "),CHAR(10)," "))),
  IF(_xlpm.post&lt;&gt;"OUI","",
    IF(OR($M42="",$M42=0),"OUI",
      IF(OR(_xlpm.rep="Dès 2027",_xlpm.rep="dès 2027"),"dès 2027",
        IF(_xlpm.rep="OUI","OUI","NON")
      )
    )
  )
)</f>
        <v/>
      </c>
      <c r="AA42" s="286"/>
      <c r="AB42" s="291">
        <v>1</v>
      </c>
      <c r="AC42" s="391"/>
      <c r="AD42" s="286"/>
      <c r="AE42" s="291">
        <v>1</v>
      </c>
      <c r="AF42" s="391"/>
      <c r="AG42" s="286"/>
      <c r="AH42" s="368"/>
      <c r="AI42" s="369"/>
      <c r="AJ42" s="369"/>
      <c r="AK42" s="370"/>
      <c r="AL42" s="280">
        <f t="shared" si="2"/>
        <v>0</v>
      </c>
      <c r="AM42" s="280">
        <f t="shared" si="0"/>
        <v>0</v>
      </c>
      <c r="AN42" s="286"/>
      <c r="AO42" s="368"/>
      <c r="AP42" s="369"/>
      <c r="AQ42" s="369"/>
      <c r="AR42" s="370"/>
    </row>
    <row r="43" spans="1:44" s="178" customFormat="1">
      <c r="A43" s="645"/>
      <c r="B43" s="288" t="s">
        <v>96</v>
      </c>
      <c r="C43" s="289" t="s">
        <v>252</v>
      </c>
      <c r="D43" s="205" t="s">
        <v>371</v>
      </c>
      <c r="E43" s="290" t="s">
        <v>390</v>
      </c>
      <c r="F43" s="241">
        <v>2</v>
      </c>
      <c r="G43" s="241"/>
      <c r="H43" s="241">
        <v>1</v>
      </c>
      <c r="I43" s="241"/>
      <c r="J43" s="241"/>
      <c r="K43" s="241"/>
      <c r="L43" s="184"/>
      <c r="M43" s="184"/>
      <c r="O43" s="377"/>
      <c r="P43" s="277" t="str">
        <f>_xlfn.LET(
  _xlpm.post,$O43,
  _xlpm.req,TRIM(SUBSTITUTE($D43,CHAR(160),"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43" s="277" t="str" cm="1">
        <f t="array" ref="Q43">_xlfn.LET(
 _xlpm.post,$O43,
 _xlpm.txt,TRIM(SUBSTITUTE(SUBSTITUTE($E43,CHAR(13),""),CHAR(10),"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43" s="277" t="str" cm="1">
        <f t="array" ref="R43">IF($O43&lt;&gt;"OUI","",IF(OR($F43="",$E43=""),"OUI",
_xlfn.LET(
_xlpm.req,$F43,
_xlpm.titres,'3.2 Spécialiste'!$A$16:$A$203,
_xlpm.nbS,'3.2 Spécialiste'!$B$16:$B$203,
_xlpm.nbI,'3.2 Spécialiste'!$C$16:$C$203,
_xlpm.niv,'3.2 Spécialiste'!$D$16:$D$203,
_xlpm.estRequis,ISNUMBER(SEARCH(_xlpm.titres,$E43)),
_xlpm.aMed,((_xlpm.nbS+_xlpm.nbI)&gt;0)*_xlpm.estRequis,
_xlpm.ok,_xlpm.aMed*(IF(_xlpm.niv="",0,_xlpm.niv)&gt;=_xlpm.req),
IF(SUMPRODUCT(_xlpm.ok)&gt;0,"OUI","NON")
)))</f>
        <v/>
      </c>
      <c r="S43" s="277" t="str">
        <f>_xlfn.LET(
  _xlpm.post,$O43,
  _xlpm.req,$G43,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43" s="277" t="str">
        <f>_xlfn.LET(
  _xlpm.post,$O43,
  _xlpm.req,$H43,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43" s="277" t="str" cm="1">
        <f t="array" ref="U43">_xlfn.LET(
  _xlpm._post,$O43,
  _xlpm._txt,TRIM(SUBSTITUTE(SUBSTITUTE($I43,CHAR(13),"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43" s="277" t="str" cm="1">
        <f t="array" ref="V43">_xlfn.LET(
  _xlpm._post,$O43,
  _xlpm._txt,TRIM(SUBSTITUTE(SUBSTITUTE($J43,CHAR(13),"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43" s="277" t="str" cm="1">
        <f t="array" ref="W43">_xlfn.LET(_xlpm._post,$O43,_xlpm._reqTB,TRIM(SUBSTITUTE(SUBSTITUTE($K43,CHAR(13)," "),CHAR(10)," ")),_xlpm._code,TRIM(SUBSTITUTE(SUBSTITUTE($B43,CHAR(160),"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43" s="277"/>
      <c r="Y43" s="277" t="str">
        <f t="shared" si="3"/>
        <v/>
      </c>
      <c r="Z43" s="277" t="str">
        <f>_xlfn.LET(
  _xlpm.post,$O43,
  _xlpm.code,$B43,
  _xlpm.repRaw,IFERROR(_xlfn.XLOOKUP(_xlpm.code,'3.7 ESS'!$A:$A,'3.7 ESS'!$C:$C),""),
  _xlpm.rep,IF(_xlpm.repRaw="","NON",TRIM(SUBSTITUTE(SUBSTITUTE(_xlpm.repRaw,CHAR(160)," "),CHAR(10)," "))),
  IF(_xlpm.post&lt;&gt;"OUI","",
    IF(OR($M43="",$M43=0),"OUI",
      IF(OR(_xlpm.rep="Dès 2027",_xlpm.rep="dès 2027"),"dès 2027",
        IF(_xlpm.rep="OUI","OUI","NON")
      )
    )
  )
)</f>
        <v/>
      </c>
      <c r="AA43" s="286"/>
      <c r="AB43" s="291">
        <v>7</v>
      </c>
      <c r="AC43" s="379"/>
      <c r="AD43" s="286"/>
      <c r="AE43" s="291">
        <v>7</v>
      </c>
      <c r="AF43" s="379"/>
      <c r="AG43" s="286"/>
      <c r="AH43" s="368"/>
      <c r="AI43" s="369"/>
      <c r="AJ43" s="369"/>
      <c r="AK43" s="370"/>
      <c r="AL43" s="280">
        <f t="shared" si="2"/>
        <v>0</v>
      </c>
      <c r="AM43" s="280">
        <f t="shared" si="0"/>
        <v>0</v>
      </c>
      <c r="AN43" s="286"/>
      <c r="AO43" s="368"/>
      <c r="AP43" s="369"/>
      <c r="AQ43" s="369"/>
      <c r="AR43" s="370"/>
    </row>
    <row r="44" spans="1:44" s="178" customFormat="1">
      <c r="A44" s="645"/>
      <c r="B44" s="288" t="s">
        <v>97</v>
      </c>
      <c r="C44" s="289" t="s">
        <v>253</v>
      </c>
      <c r="D44" s="205" t="s">
        <v>371</v>
      </c>
      <c r="E44" s="290" t="s">
        <v>390</v>
      </c>
      <c r="F44" s="241">
        <v>2</v>
      </c>
      <c r="G44" s="241"/>
      <c r="H44" s="241">
        <v>1</v>
      </c>
      <c r="I44" s="241"/>
      <c r="J44" s="241"/>
      <c r="K44" s="241"/>
      <c r="L44" s="184"/>
      <c r="M44" s="184"/>
      <c r="O44" s="377"/>
      <c r="P44" s="277" t="str">
        <f>_xlfn.LET(
  _xlpm.post,$O44,
  _xlpm.req,TRIM(SUBSTITUTE($D44,CHAR(160),"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44" s="277" t="str" cm="1">
        <f t="array" ref="Q44">_xlfn.LET(
 _xlpm.post,$O44,
 _xlpm.txt,TRIM(SUBSTITUTE(SUBSTITUTE($E44,CHAR(13),""),CHAR(10),"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44" s="277" t="str" cm="1">
        <f t="array" ref="R44">IF($O44&lt;&gt;"OUI","",IF(OR($F44="",$E44=""),"OUI",
_xlfn.LET(
_xlpm.req,$F44,
_xlpm.titres,'3.2 Spécialiste'!$A$16:$A$203,
_xlpm.nbS,'3.2 Spécialiste'!$B$16:$B$203,
_xlpm.nbI,'3.2 Spécialiste'!$C$16:$C$203,
_xlpm.niv,'3.2 Spécialiste'!$D$16:$D$203,
_xlpm.estRequis,ISNUMBER(SEARCH(_xlpm.titres,$E44)),
_xlpm.aMed,((_xlpm.nbS+_xlpm.nbI)&gt;0)*_xlpm.estRequis,
_xlpm.ok,_xlpm.aMed*(IF(_xlpm.niv="",0,_xlpm.niv)&gt;=_xlpm.req),
IF(SUMPRODUCT(_xlpm.ok)&gt;0,"OUI","NON")
)))</f>
        <v/>
      </c>
      <c r="S44" s="277" t="str">
        <f>_xlfn.LET(
  _xlpm.post,$O44,
  _xlpm.req,$G44,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44" s="277" t="str">
        <f>_xlfn.LET(
  _xlpm.post,$O44,
  _xlpm.req,$H44,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44" s="277" t="str" cm="1">
        <f t="array" ref="U44">_xlfn.LET(
  _xlpm._post,$O44,
  _xlpm._txt,TRIM(SUBSTITUTE(SUBSTITUTE($I44,CHAR(13),"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44" s="277" t="str" cm="1">
        <f t="array" ref="V44">_xlfn.LET(
  _xlpm._post,$O44,
  _xlpm._txt,TRIM(SUBSTITUTE(SUBSTITUTE($J44,CHAR(13),"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44" s="277" t="str" cm="1">
        <f t="array" ref="W44">_xlfn.LET(_xlpm._post,$O44,_xlpm._reqTB,TRIM(SUBSTITUTE(SUBSTITUTE($K44,CHAR(13)," "),CHAR(10)," ")),_xlpm._code,TRIM(SUBSTITUTE(SUBSTITUTE($B44,CHAR(160),"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44" s="277"/>
      <c r="Y44" s="277" t="str">
        <f t="shared" si="3"/>
        <v/>
      </c>
      <c r="Z44" s="277" t="str">
        <f>_xlfn.LET(
  _xlpm.post,$O44,
  _xlpm.code,$B44,
  _xlpm.repRaw,IFERROR(_xlfn.XLOOKUP(_xlpm.code,'3.7 ESS'!$A:$A,'3.7 ESS'!$C:$C),""),
  _xlpm.rep,IF(_xlpm.repRaw="","NON",TRIM(SUBSTITUTE(SUBSTITUTE(_xlpm.repRaw,CHAR(160)," "),CHAR(10)," "))),
  IF(_xlpm.post&lt;&gt;"OUI","",
    IF(OR($M44="",$M44=0),"OUI",
      IF(OR(_xlpm.rep="Dès 2027",_xlpm.rep="dès 2027"),"dès 2027",
        IF(_xlpm.rep="OUI","OUI","NON")
      )
    )
  )
)</f>
        <v/>
      </c>
      <c r="AA44" s="286"/>
      <c r="AB44" s="291">
        <v>1</v>
      </c>
      <c r="AC44" s="391"/>
      <c r="AD44" s="286"/>
      <c r="AE44" s="291">
        <v>1</v>
      </c>
      <c r="AF44" s="391"/>
      <c r="AG44" s="286"/>
      <c r="AH44" s="368"/>
      <c r="AI44" s="369"/>
      <c r="AJ44" s="369"/>
      <c r="AK44" s="370"/>
      <c r="AL44" s="280">
        <f t="shared" si="2"/>
        <v>0</v>
      </c>
      <c r="AM44" s="280">
        <f t="shared" si="0"/>
        <v>0</v>
      </c>
      <c r="AN44" s="286"/>
      <c r="AO44" s="368"/>
      <c r="AP44" s="369"/>
      <c r="AQ44" s="369"/>
      <c r="AR44" s="370"/>
    </row>
    <row r="45" spans="1:44" s="178" customFormat="1">
      <c r="A45" s="645"/>
      <c r="B45" s="288" t="s">
        <v>98</v>
      </c>
      <c r="C45" s="289" t="s">
        <v>254</v>
      </c>
      <c r="D45" s="205" t="s">
        <v>371</v>
      </c>
      <c r="E45" s="290" t="s">
        <v>390</v>
      </c>
      <c r="F45" s="241">
        <v>2</v>
      </c>
      <c r="G45" s="241"/>
      <c r="H45" s="241">
        <v>1</v>
      </c>
      <c r="I45" s="241"/>
      <c r="J45" s="241"/>
      <c r="K45" s="241"/>
      <c r="L45" s="184"/>
      <c r="M45" s="184"/>
      <c r="O45" s="377"/>
      <c r="P45" s="277" t="str">
        <f>_xlfn.LET(
  _xlpm.post,$O45,
  _xlpm.req,TRIM(SUBSTITUTE($D45,CHAR(160),"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45" s="277" t="str" cm="1">
        <f t="array" ref="Q45">_xlfn.LET(
 _xlpm.post,$O45,
 _xlpm.txt,TRIM(SUBSTITUTE(SUBSTITUTE($E45,CHAR(13),""),CHAR(10),"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45" s="277" t="str" cm="1">
        <f t="array" ref="R45">IF($O45&lt;&gt;"OUI","",IF(OR($F45="",$E45=""),"OUI",
_xlfn.LET(
_xlpm.req,$F45,
_xlpm.titres,'3.2 Spécialiste'!$A$16:$A$203,
_xlpm.nbS,'3.2 Spécialiste'!$B$16:$B$203,
_xlpm.nbI,'3.2 Spécialiste'!$C$16:$C$203,
_xlpm.niv,'3.2 Spécialiste'!$D$16:$D$203,
_xlpm.estRequis,ISNUMBER(SEARCH(_xlpm.titres,$E45)),
_xlpm.aMed,((_xlpm.nbS+_xlpm.nbI)&gt;0)*_xlpm.estRequis,
_xlpm.ok,_xlpm.aMed*(IF(_xlpm.niv="",0,_xlpm.niv)&gt;=_xlpm.req),
IF(SUMPRODUCT(_xlpm.ok)&gt;0,"OUI","NON")
)))</f>
        <v/>
      </c>
      <c r="S45" s="277" t="str">
        <f>_xlfn.LET(
  _xlpm.post,$O45,
  _xlpm.req,$G45,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45" s="277" t="str">
        <f>_xlfn.LET(
  _xlpm.post,$O45,
  _xlpm.req,$H45,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45" s="277" t="str" cm="1">
        <f t="array" ref="U45">_xlfn.LET(
  _xlpm._post,$O45,
  _xlpm._txt,TRIM(SUBSTITUTE(SUBSTITUTE($I45,CHAR(13),"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45" s="277" t="str" cm="1">
        <f t="array" ref="V45">_xlfn.LET(
  _xlpm._post,$O45,
  _xlpm._txt,TRIM(SUBSTITUTE(SUBSTITUTE($J45,CHAR(13),"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45" s="277" t="str" cm="1">
        <f t="array" ref="W45">_xlfn.LET(_xlpm._post,$O45,_xlpm._reqTB,TRIM(SUBSTITUTE(SUBSTITUTE($K45,CHAR(13)," "),CHAR(10)," ")),_xlpm._code,TRIM(SUBSTITUTE(SUBSTITUTE($B45,CHAR(160),"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45" s="277"/>
      <c r="Y45" s="277" t="str">
        <f t="shared" si="3"/>
        <v/>
      </c>
      <c r="Z45" s="277" t="str">
        <f>_xlfn.LET(
  _xlpm.post,$O45,
  _xlpm.code,$B45,
  _xlpm.repRaw,IFERROR(_xlfn.XLOOKUP(_xlpm.code,'3.7 ESS'!$A:$A,'3.7 ESS'!$C:$C),""),
  _xlpm.rep,IF(_xlpm.repRaw="","NON",TRIM(SUBSTITUTE(SUBSTITUTE(_xlpm.repRaw,CHAR(160)," "),CHAR(10)," "))),
  IF(_xlpm.post&lt;&gt;"OUI","",
    IF(OR($M45="",$M45=0),"OUI",
      IF(OR(_xlpm.rep="Dès 2027",_xlpm.rep="dès 2027"),"dès 2027",
        IF(_xlpm.rep="OUI","OUI","NON")
      )
    )
  )
)</f>
        <v/>
      </c>
      <c r="AA45" s="286"/>
      <c r="AB45" s="291">
        <v>16</v>
      </c>
      <c r="AC45" s="379"/>
      <c r="AD45" s="286"/>
      <c r="AE45" s="291">
        <v>18</v>
      </c>
      <c r="AF45" s="379"/>
      <c r="AG45" s="286"/>
      <c r="AH45" s="368"/>
      <c r="AI45" s="369"/>
      <c r="AJ45" s="369"/>
      <c r="AK45" s="370"/>
      <c r="AL45" s="280">
        <f t="shared" si="2"/>
        <v>0</v>
      </c>
      <c r="AM45" s="280">
        <f t="shared" si="0"/>
        <v>0</v>
      </c>
      <c r="AN45" s="286"/>
      <c r="AO45" s="368"/>
      <c r="AP45" s="369"/>
      <c r="AQ45" s="369"/>
      <c r="AR45" s="370"/>
    </row>
    <row r="46" spans="1:44" s="178" customFormat="1" ht="13.5" thickBot="1">
      <c r="A46" s="646"/>
      <c r="B46" s="281" t="s">
        <v>99</v>
      </c>
      <c r="C46" s="172" t="s">
        <v>255</v>
      </c>
      <c r="D46" s="207" t="s">
        <v>371</v>
      </c>
      <c r="E46" s="208" t="s">
        <v>390</v>
      </c>
      <c r="F46" s="209">
        <v>2</v>
      </c>
      <c r="G46" s="209"/>
      <c r="H46" s="209">
        <v>1</v>
      </c>
      <c r="I46" s="209"/>
      <c r="J46" s="209"/>
      <c r="K46" s="209"/>
      <c r="L46" s="211"/>
      <c r="M46" s="211"/>
      <c r="O46" s="389"/>
      <c r="P46" s="277" t="str">
        <f>_xlfn.LET(
  _xlpm.post,$O46,
  _xlpm.req,TRIM(SUBSTITUTE($D46,CHAR(160),"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46" s="277" t="str" cm="1">
        <f t="array" ref="Q46">_xlfn.LET(
 _xlpm.post,$O46,
 _xlpm.txt,TRIM(SUBSTITUTE(SUBSTITUTE($E46,CHAR(13),""),CHAR(10),"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46" s="277" t="str" cm="1">
        <f t="array" ref="R46">IF($O46&lt;&gt;"OUI","",IF(OR($F46="",$E46=""),"OUI",
_xlfn.LET(
_xlpm.req,$F46,
_xlpm.titres,'3.2 Spécialiste'!$A$16:$A$203,
_xlpm.nbS,'3.2 Spécialiste'!$B$16:$B$203,
_xlpm.nbI,'3.2 Spécialiste'!$C$16:$C$203,
_xlpm.niv,'3.2 Spécialiste'!$D$16:$D$203,
_xlpm.estRequis,ISNUMBER(SEARCH(_xlpm.titres,$E46)),
_xlpm.aMed,((_xlpm.nbS+_xlpm.nbI)&gt;0)*_xlpm.estRequis,
_xlpm.ok,_xlpm.aMed*(IF(_xlpm.niv="",0,_xlpm.niv)&gt;=_xlpm.req),
IF(SUMPRODUCT(_xlpm.ok)&gt;0,"OUI","NON")
)))</f>
        <v/>
      </c>
      <c r="S46" s="277" t="str">
        <f>_xlfn.LET(
  _xlpm.post,$O46,
  _xlpm.req,$G46,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46" s="277" t="str">
        <f>_xlfn.LET(
  _xlpm.post,$O46,
  _xlpm.req,$H46,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46" s="277" t="str" cm="1">
        <f t="array" ref="U46">_xlfn.LET(
  _xlpm._post,$O46,
  _xlpm._txt,TRIM(SUBSTITUTE(SUBSTITUTE($I46,CHAR(13),"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46" s="277" t="str" cm="1">
        <f t="array" ref="V46">_xlfn.LET(
  _xlpm._post,$O46,
  _xlpm._txt,TRIM(SUBSTITUTE(SUBSTITUTE($J46,CHAR(13),"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46" s="277" t="str" cm="1">
        <f t="array" ref="W46">_xlfn.LET(_xlpm._post,$O46,_xlpm._reqTB,TRIM(SUBSTITUTE(SUBSTITUTE($K46,CHAR(13)," "),CHAR(10)," ")),_xlpm._code,TRIM(SUBSTITUTE(SUBSTITUTE($B46,CHAR(160),"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46" s="277"/>
      <c r="Y46" s="277" t="str">
        <f t="shared" si="3"/>
        <v/>
      </c>
      <c r="Z46" s="277" t="str">
        <f>_xlfn.LET(
  _xlpm.post,$O46,
  _xlpm.code,$B46,
  _xlpm.repRaw,IFERROR(_xlfn.XLOOKUP(_xlpm.code,'3.7 ESS'!$A:$A,'3.7 ESS'!$C:$C),""),
  _xlpm.rep,IF(_xlpm.repRaw="","NON",TRIM(SUBSTITUTE(SUBSTITUTE(_xlpm.repRaw,CHAR(160)," "),CHAR(10)," "))),
  IF(_xlpm.post&lt;&gt;"OUI","",
    IF(OR($M46="",$M46=0),"OUI",
      IF(OR(_xlpm.rep="Dès 2027",_xlpm.rep="dès 2027"),"dès 2027",
        IF(_xlpm.rep="OUI","OUI","NON")
      )
    )
  )
)</f>
        <v/>
      </c>
      <c r="AA46" s="286"/>
      <c r="AB46" s="310">
        <v>8.4000000000000057</v>
      </c>
      <c r="AC46" s="390"/>
      <c r="AD46" s="286"/>
      <c r="AE46" s="310">
        <v>8.6000000000000014</v>
      </c>
      <c r="AF46" s="390"/>
      <c r="AG46" s="286"/>
      <c r="AH46" s="386"/>
      <c r="AI46" s="387"/>
      <c r="AJ46" s="387"/>
      <c r="AK46" s="388"/>
      <c r="AL46" s="280">
        <f t="shared" si="2"/>
        <v>0</v>
      </c>
      <c r="AM46" s="280">
        <f t="shared" si="0"/>
        <v>0</v>
      </c>
      <c r="AN46" s="286"/>
      <c r="AO46" s="386"/>
      <c r="AP46" s="387"/>
      <c r="AQ46" s="387"/>
      <c r="AR46" s="388"/>
    </row>
    <row r="47" spans="1:44" s="178" customFormat="1" ht="13.5" thickBot="1">
      <c r="A47" s="311" t="s">
        <v>256</v>
      </c>
      <c r="B47" s="312" t="s">
        <v>100</v>
      </c>
      <c r="C47" s="313" t="s">
        <v>256</v>
      </c>
      <c r="D47" s="314" t="s">
        <v>220</v>
      </c>
      <c r="E47" s="315" t="s">
        <v>391</v>
      </c>
      <c r="F47" s="316">
        <v>1</v>
      </c>
      <c r="G47" s="316">
        <v>1</v>
      </c>
      <c r="H47" s="316">
        <v>1</v>
      </c>
      <c r="I47" s="316"/>
      <c r="J47" s="316"/>
      <c r="K47" s="316"/>
      <c r="L47" s="169"/>
      <c r="M47" s="169" t="s">
        <v>60</v>
      </c>
      <c r="O47" s="374"/>
      <c r="P47" s="277" t="str">
        <f>_xlfn.LET(
  _xlpm.post,$O47,
  _xlpm.req,TRIM(SUBSTITUTE($D47,CHAR(160),"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47" s="277" t="str" cm="1">
        <f t="array" ref="Q47">_xlfn.LET(
 _xlpm.post,$O47,
 _xlpm.txt,TRIM(SUBSTITUTE(SUBSTITUTE($E47,CHAR(13),""),CHAR(10),"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47" s="277" t="str" cm="1">
        <f t="array" ref="R47">IF($O47&lt;&gt;"OUI","",IF(OR($F47="",$E47=""),"OUI",
_xlfn.LET(
_xlpm.req,$F47,
_xlpm.titres,'3.2 Spécialiste'!$A$16:$A$203,
_xlpm.nbS,'3.2 Spécialiste'!$B$16:$B$203,
_xlpm.nbI,'3.2 Spécialiste'!$C$16:$C$203,
_xlpm.niv,'3.2 Spécialiste'!$D$16:$D$203,
_xlpm.estRequis,ISNUMBER(SEARCH(_xlpm.titres,$E47)),
_xlpm.aMed,((_xlpm.nbS+_xlpm.nbI)&gt;0)*_xlpm.estRequis,
_xlpm.ok,_xlpm.aMed*(IF(_xlpm.niv="",0,_xlpm.niv)&gt;=_xlpm.req),
IF(SUMPRODUCT(_xlpm.ok)&gt;0,"OUI","NON")
)))</f>
        <v/>
      </c>
      <c r="S47" s="277" t="str">
        <f>_xlfn.LET(
  _xlpm.post,$O47,
  _xlpm.req,$G47,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47" s="277" t="str">
        <f>_xlfn.LET(
  _xlpm.post,$O47,
  _xlpm.req,$H47,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47" s="277" t="str" cm="1">
        <f t="array" ref="U47">_xlfn.LET(
  _xlpm._post,$O47,
  _xlpm._txt,TRIM(SUBSTITUTE(SUBSTITUTE($I47,CHAR(13),"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47" s="277" t="str" cm="1">
        <f t="array" ref="V47">_xlfn.LET(
  _xlpm._post,$O47,
  _xlpm._txt,TRIM(SUBSTITUTE(SUBSTITUTE($J47,CHAR(13),"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47" s="277" t="str" cm="1">
        <f t="array" ref="W47">_xlfn.LET(_xlpm._post,$O47,_xlpm._reqTB,TRIM(SUBSTITUTE(SUBSTITUTE($K47,CHAR(13)," "),CHAR(10)," ")),_xlpm._code,TRIM(SUBSTITUTE(SUBSTITUTE($B47,CHAR(160),"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47" s="277"/>
      <c r="Y47" s="277" t="str">
        <f t="shared" si="3"/>
        <v/>
      </c>
      <c r="Z47" s="277" t="str">
        <f>_xlfn.LET(
  _xlpm.post,$O47,
  _xlpm.code,$B47,
  _xlpm.repRaw,IFERROR(_xlfn.XLOOKUP(_xlpm.code,'3.7 ESS'!$A:$A,'3.7 ESS'!$C:$C),""),
  _xlpm.rep,IF(_xlpm.repRaw="","NON",TRIM(SUBSTITUTE(SUBSTITUTE(_xlpm.repRaw,CHAR(160)," "),CHAR(10)," "))),
  IF(_xlpm.post&lt;&gt;"OUI","",
    IF(OR($M47="",$M47=0),"OUI",
      IF(OR(_xlpm.rep="Dès 2027",_xlpm.rep="dès 2027"),"dès 2027",
        IF(_xlpm.rep="OUI","OUI","NON")
      )
    )
  )
)</f>
        <v/>
      </c>
      <c r="AA47" s="286"/>
      <c r="AB47" s="279">
        <v>97.838700000000003</v>
      </c>
      <c r="AC47" s="392"/>
      <c r="AD47" s="286"/>
      <c r="AE47" s="279">
        <v>104.61960000000001</v>
      </c>
      <c r="AF47" s="392"/>
      <c r="AG47" s="286"/>
      <c r="AH47" s="362"/>
      <c r="AI47" s="363"/>
      <c r="AJ47" s="363"/>
      <c r="AK47" s="364"/>
      <c r="AL47" s="280">
        <f t="shared" si="2"/>
        <v>0</v>
      </c>
      <c r="AM47" s="280">
        <f t="shared" si="0"/>
        <v>0</v>
      </c>
      <c r="AN47" s="286"/>
      <c r="AO47" s="362"/>
      <c r="AP47" s="363"/>
      <c r="AQ47" s="363"/>
      <c r="AR47" s="364"/>
    </row>
    <row r="48" spans="1:44" s="178" customFormat="1">
      <c r="A48" s="644" t="s">
        <v>257</v>
      </c>
      <c r="B48" s="272" t="s">
        <v>101</v>
      </c>
      <c r="C48" s="273" t="s">
        <v>257</v>
      </c>
      <c r="D48" s="240" t="s">
        <v>220</v>
      </c>
      <c r="E48" s="220" t="s">
        <v>478</v>
      </c>
      <c r="F48" s="275">
        <v>2</v>
      </c>
      <c r="G48" s="275">
        <v>2</v>
      </c>
      <c r="H48" s="275">
        <v>1</v>
      </c>
      <c r="I48" s="275"/>
      <c r="J48" s="275" t="s">
        <v>103</v>
      </c>
      <c r="K48" s="275" t="s">
        <v>369</v>
      </c>
      <c r="L48" s="177"/>
      <c r="M48" s="177"/>
      <c r="O48" s="376"/>
      <c r="P48" s="277" t="str">
        <f>_xlfn.LET(
  _xlpm.post,$O48,
  _xlpm.req,TRIM(SUBSTITUTE($D48,CHAR(160),"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48" s="277" t="str" cm="1">
        <f t="array" ref="Q48">_xlfn.LET(
 _xlpm.post,$O48,
 _xlpm.txt,TRIM(SUBSTITUTE(SUBSTITUTE($E48,CHAR(13),""),CHAR(10),"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48" s="277" t="str" cm="1">
        <f t="array" ref="R48">IF($O48&lt;&gt;"OUI","",IF(OR($F48="",$E48=""),"OUI",
_xlfn.LET(
_xlpm.req,$F48,
_xlpm.titres,'3.2 Spécialiste'!$A$16:$A$203,
_xlpm.nbS,'3.2 Spécialiste'!$B$16:$B$203,
_xlpm.nbI,'3.2 Spécialiste'!$C$16:$C$203,
_xlpm.niv,'3.2 Spécialiste'!$D$16:$D$203,
_xlpm.estRequis,ISNUMBER(SEARCH(_xlpm.titres,$E48)),
_xlpm.aMed,((_xlpm.nbS+_xlpm.nbI)&gt;0)*_xlpm.estRequis,
_xlpm.ok,_xlpm.aMed*(IF(_xlpm.niv="",0,_xlpm.niv)&gt;=_xlpm.req),
IF(SUMPRODUCT(_xlpm.ok)&gt;0,"OUI","NON")
)))</f>
        <v/>
      </c>
      <c r="S48" s="277" t="str">
        <f>_xlfn.LET(
  _xlpm.post,$O48,
  _xlpm.req,$G48,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48" s="277" t="str">
        <f>_xlfn.LET(
  _xlpm.post,$O48,
  _xlpm.req,$H48,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48" s="277" t="str" cm="1">
        <f t="array" ref="U48">_xlfn.LET(
  _xlpm._post,$O48,
  _xlpm._txt,TRIM(SUBSTITUTE(SUBSTITUTE($I48,CHAR(13),"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48" s="277" t="str" cm="1">
        <f t="array" ref="V48">_xlfn.LET(
  _xlpm._post,$O48,
  _xlpm._txt,TRIM(SUBSTITUTE(SUBSTITUTE($J48,CHAR(13),"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48" s="277" t="str" cm="1">
        <f t="array" ref="W48">_xlfn.LET(_xlpm._post,$O48,_xlpm._reqTB,TRIM(SUBSTITUTE(SUBSTITUTE($K48,CHAR(13)," "),CHAR(10)," ")),_xlpm._code,TRIM(SUBSTITUTE(SUBSTITUTE($B48,CHAR(160),"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48" s="277"/>
      <c r="Y48" s="277" t="str">
        <f t="shared" si="3"/>
        <v/>
      </c>
      <c r="Z48" s="277" t="str">
        <f>_xlfn.LET(
  _xlpm.post,$O48,
  _xlpm.code,$B48,
  _xlpm.repRaw,IFERROR(_xlfn.XLOOKUP(_xlpm.code,'3.7 ESS'!$A:$A,'3.7 ESS'!$C:$C),""),
  _xlpm.rep,IF(_xlpm.repRaw="","NON",TRIM(SUBSTITUTE(SUBSTITUTE(_xlpm.repRaw,CHAR(160)," "),CHAR(10)," "))),
  IF(_xlpm.post&lt;&gt;"OUI","",
    IF(OR($M48="",$M48=0),"OUI",
      IF(OR(_xlpm.rep="Dès 2027",_xlpm.rep="dès 2027"),"dès 2027",
        IF(_xlpm.rep="OUI","OUI","NON")
      )
    )
  )
)</f>
        <v/>
      </c>
      <c r="AA48" s="286"/>
      <c r="AB48" s="293">
        <v>700.2654</v>
      </c>
      <c r="AC48" s="378"/>
      <c r="AD48" s="286"/>
      <c r="AE48" s="293">
        <v>752.9316</v>
      </c>
      <c r="AF48" s="378"/>
      <c r="AG48" s="286"/>
      <c r="AH48" s="365"/>
      <c r="AI48" s="366"/>
      <c r="AJ48" s="366"/>
      <c r="AK48" s="367"/>
      <c r="AL48" s="280">
        <f t="shared" si="2"/>
        <v>0</v>
      </c>
      <c r="AM48" s="280">
        <f t="shared" si="0"/>
        <v>0</v>
      </c>
      <c r="AN48" s="286"/>
      <c r="AO48" s="365"/>
      <c r="AP48" s="366"/>
      <c r="AQ48" s="366"/>
      <c r="AR48" s="367"/>
    </row>
    <row r="49" spans="1:44" s="178" customFormat="1" ht="13.5" thickBot="1">
      <c r="A49" s="646"/>
      <c r="B49" s="281" t="s">
        <v>102</v>
      </c>
      <c r="C49" s="172" t="s">
        <v>258</v>
      </c>
      <c r="D49" s="207" t="s">
        <v>220</v>
      </c>
      <c r="E49" s="208" t="s">
        <v>257</v>
      </c>
      <c r="F49" s="209">
        <v>2</v>
      </c>
      <c r="G49" s="209">
        <v>2</v>
      </c>
      <c r="H49" s="209">
        <v>2</v>
      </c>
      <c r="I49" s="209"/>
      <c r="J49" s="209"/>
      <c r="K49" s="209" t="s">
        <v>369</v>
      </c>
      <c r="L49" s="211"/>
      <c r="M49" s="211"/>
      <c r="O49" s="389"/>
      <c r="P49" s="277" t="str">
        <f>_xlfn.LET(
  _xlpm.post,$O49,
  _xlpm.req,TRIM(SUBSTITUTE($D49,CHAR(160),"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49" s="277" t="str" cm="1">
        <f t="array" ref="Q49">_xlfn.LET(
 _xlpm.post,$O49,
 _xlpm.txt,TRIM(SUBSTITUTE(SUBSTITUTE($E49,CHAR(13),""),CHAR(10),"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49" s="277" t="str" cm="1">
        <f t="array" ref="R49">IF($O49&lt;&gt;"OUI","",IF(OR($F49="",$E49=""),"OUI",
_xlfn.LET(
_xlpm.req,$F49,
_xlpm.titres,'3.2 Spécialiste'!$A$16:$A$203,
_xlpm.nbS,'3.2 Spécialiste'!$B$16:$B$203,
_xlpm.nbI,'3.2 Spécialiste'!$C$16:$C$203,
_xlpm.niv,'3.2 Spécialiste'!$D$16:$D$203,
_xlpm.estRequis,ISNUMBER(SEARCH(_xlpm.titres,$E49)),
_xlpm.aMed,((_xlpm.nbS+_xlpm.nbI)&gt;0)*_xlpm.estRequis,
_xlpm.ok,_xlpm.aMed*(IF(_xlpm.niv="",0,_xlpm.niv)&gt;=_xlpm.req),
IF(SUMPRODUCT(_xlpm.ok)&gt;0,"OUI","NON")
)))</f>
        <v/>
      </c>
      <c r="S49" s="277" t="str">
        <f>_xlfn.LET(
  _xlpm.post,$O49,
  _xlpm.req,$G49,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49" s="277" t="str">
        <f>_xlfn.LET(
  _xlpm.post,$O49,
  _xlpm.req,$H49,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49" s="277" t="str" cm="1">
        <f t="array" ref="U49">_xlfn.LET(
  _xlpm._post,$O49,
  _xlpm._txt,TRIM(SUBSTITUTE(SUBSTITUTE($I49,CHAR(13),"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49" s="277" t="str" cm="1">
        <f t="array" ref="V49">_xlfn.LET(
  _xlpm._post,$O49,
  _xlpm._txt,TRIM(SUBSTITUTE(SUBSTITUTE($J49,CHAR(13),"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49" s="277" t="str" cm="1">
        <f t="array" ref="W49">_xlfn.LET(_xlpm._post,$O49,_xlpm._reqTB,TRIM(SUBSTITUTE(SUBSTITUTE($K49,CHAR(13)," "),CHAR(10)," ")),_xlpm._code,TRIM(SUBSTITUTE(SUBSTITUTE($B49,CHAR(160),"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49" s="277"/>
      <c r="Y49" s="277" t="str">
        <f t="shared" si="3"/>
        <v/>
      </c>
      <c r="Z49" s="277" t="str">
        <f>_xlfn.LET(
  _xlpm.post,$O49,
  _xlpm.code,$B49,
  _xlpm.repRaw,IFERROR(_xlfn.XLOOKUP(_xlpm.code,'3.7 ESS'!$A:$A,'3.7 ESS'!$C:$C),""),
  _xlpm.rep,IF(_xlpm.repRaw="","NON",TRIM(SUBSTITUTE(SUBSTITUTE(_xlpm.repRaw,CHAR(160)," "),CHAR(10)," "))),
  IF(_xlpm.post&lt;&gt;"OUI","",
    IF(OR($M49="",$M49=0),"OUI",
      IF(OR(_xlpm.rep="Dès 2027",_xlpm.rep="dès 2027"),"dès 2027",
        IF(_xlpm.rep="OUI","OUI","NON")
      )
    )
  )
)</f>
        <v/>
      </c>
      <c r="AA49" s="286"/>
      <c r="AB49" s="310">
        <v>177.83600000000001</v>
      </c>
      <c r="AC49" s="390"/>
      <c r="AD49" s="286"/>
      <c r="AE49" s="310">
        <v>188.4675</v>
      </c>
      <c r="AF49" s="390"/>
      <c r="AG49" s="286"/>
      <c r="AH49" s="386"/>
      <c r="AI49" s="387"/>
      <c r="AJ49" s="387"/>
      <c r="AK49" s="388"/>
      <c r="AL49" s="280">
        <f t="shared" si="2"/>
        <v>0</v>
      </c>
      <c r="AM49" s="280">
        <f t="shared" si="0"/>
        <v>0</v>
      </c>
      <c r="AN49" s="286"/>
      <c r="AO49" s="386"/>
      <c r="AP49" s="387"/>
      <c r="AQ49" s="387"/>
      <c r="AR49" s="388"/>
    </row>
    <row r="50" spans="1:44" s="178" customFormat="1">
      <c r="A50" s="644" t="s">
        <v>259</v>
      </c>
      <c r="B50" s="272" t="s">
        <v>103</v>
      </c>
      <c r="C50" s="273" t="s">
        <v>259</v>
      </c>
      <c r="D50" s="240" t="s">
        <v>220</v>
      </c>
      <c r="E50" s="220" t="s">
        <v>1084</v>
      </c>
      <c r="F50" s="275">
        <v>2</v>
      </c>
      <c r="G50" s="275">
        <v>2</v>
      </c>
      <c r="H50" s="275">
        <v>1</v>
      </c>
      <c r="I50" s="275" t="s">
        <v>101</v>
      </c>
      <c r="J50" s="275"/>
      <c r="K50" s="275" t="s">
        <v>369</v>
      </c>
      <c r="L50" s="177"/>
      <c r="M50" s="177"/>
      <c r="O50" s="376"/>
      <c r="P50" s="277" t="str">
        <f>_xlfn.LET(
  _xlpm.post,$O50,
  _xlpm.req,TRIM(SUBSTITUTE($D50,CHAR(160),"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50" s="277" t="str" cm="1">
        <f t="array" ref="Q50">_xlfn.LET(
 _xlpm.post,$O50,
 _xlpm.txt,TRIM(SUBSTITUTE(SUBSTITUTE($E50,CHAR(13),""),CHAR(10),"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50" s="277" t="str" cm="1">
        <f t="array" ref="R50">IF($O50&lt;&gt;"OUI","",IF(OR($F50="",$E50=""),"OUI",
_xlfn.LET(
_xlpm.req,$F50,
_xlpm.titres,'3.2 Spécialiste'!$A$16:$A$203,
_xlpm.nbS,'3.2 Spécialiste'!$B$16:$B$203,
_xlpm.nbI,'3.2 Spécialiste'!$C$16:$C$203,
_xlpm.niv,'3.2 Spécialiste'!$D$16:$D$203,
_xlpm.estRequis,ISNUMBER(SEARCH(_xlpm.titres,$E50)),
_xlpm.aMed,((_xlpm.nbS+_xlpm.nbI)&gt;0)*_xlpm.estRequis,
_xlpm.ok,_xlpm.aMed*(IF(_xlpm.niv="",0,_xlpm.niv)&gt;=_xlpm.req),
IF(SUMPRODUCT(_xlpm.ok)&gt;0,"OUI","NON")
)))</f>
        <v/>
      </c>
      <c r="S50" s="277" t="str">
        <f>_xlfn.LET(
  _xlpm.post,$O50,
  _xlpm.req,$G50,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50" s="277" t="str">
        <f>_xlfn.LET(
  _xlpm.post,$O50,
  _xlpm.req,$H50,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50" s="277" t="str" cm="1">
        <f t="array" ref="U50">_xlfn.LET(
  _xlpm._post,$O50,
  _xlpm._txt,TRIM(SUBSTITUTE(SUBSTITUTE($I50,CHAR(13),"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50" s="277" t="str" cm="1">
        <f t="array" ref="V50">_xlfn.LET(
  _xlpm._post,$O50,
  _xlpm._txt,TRIM(SUBSTITUTE(SUBSTITUTE($J50,CHAR(13),"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50" s="277" t="str" cm="1">
        <f t="array" ref="W50">_xlfn.LET(_xlpm._post,$O50,_xlpm._reqTB,TRIM(SUBSTITUTE(SUBSTITUTE($K50,CHAR(13)," "),CHAR(10)," ")),_xlpm._code,TRIM(SUBSTITUTE(SUBSTITUTE($B50,CHAR(160),"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50" s="277"/>
      <c r="Y50" s="277" t="str">
        <f t="shared" si="3"/>
        <v/>
      </c>
      <c r="Z50" s="277" t="str">
        <f>_xlfn.LET(
  _xlpm.post,$O50,
  _xlpm.code,$B50,
  _xlpm.repRaw,IFERROR(_xlfn.XLOOKUP(_xlpm.code,'3.7 ESS'!$A:$A,'3.7 ESS'!$C:$C),""),
  _xlpm.rep,IF(_xlpm.repRaw="","NON",TRIM(SUBSTITUTE(SUBSTITUTE(_xlpm.repRaw,CHAR(160)," "),CHAR(10)," "))),
  IF(_xlpm.post&lt;&gt;"OUI","",
    IF(OR($M50="",$M50=0),"OUI",
      IF(OR(_xlpm.rep="Dès 2027",_xlpm.rep="dès 2027"),"dès 2027",
        IF(_xlpm.rep="OUI","OUI","NON")
      )
    )
  )
)</f>
        <v/>
      </c>
      <c r="AA50" s="286"/>
      <c r="AB50" s="293">
        <v>333.64400000000001</v>
      </c>
      <c r="AC50" s="378"/>
      <c r="AD50" s="286"/>
      <c r="AE50" s="293">
        <v>349.89600000000002</v>
      </c>
      <c r="AF50" s="378"/>
      <c r="AG50" s="286"/>
      <c r="AH50" s="365"/>
      <c r="AI50" s="366"/>
      <c r="AJ50" s="366"/>
      <c r="AK50" s="367"/>
      <c r="AL50" s="280">
        <f t="shared" si="2"/>
        <v>0</v>
      </c>
      <c r="AM50" s="280">
        <f t="shared" si="0"/>
        <v>0</v>
      </c>
      <c r="AN50" s="286"/>
      <c r="AO50" s="365"/>
      <c r="AP50" s="366"/>
      <c r="AQ50" s="366"/>
      <c r="AR50" s="367"/>
    </row>
    <row r="51" spans="1:44" s="178" customFormat="1">
      <c r="A51" s="645"/>
      <c r="B51" s="186" t="s">
        <v>104</v>
      </c>
      <c r="C51" s="187" t="s">
        <v>494</v>
      </c>
      <c r="D51" s="188"/>
      <c r="E51" s="189"/>
      <c r="F51" s="190"/>
      <c r="G51" s="190"/>
      <c r="H51" s="190"/>
      <c r="I51" s="190"/>
      <c r="J51" s="190"/>
      <c r="K51" s="190"/>
      <c r="L51" s="191"/>
      <c r="M51" s="191"/>
      <c r="O51" s="191"/>
      <c r="P51" s="277" t="str">
        <f>_xlfn.LET(
  _xlpm.post,$O51,
  _xlpm.req,TRIM(SUBSTITUTE($D51,CHAR(160),"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51" s="277" t="str" cm="1">
        <f t="array" ref="Q51">_xlfn.LET(
 _xlpm.post,$O51,
 _xlpm.txt,TRIM(SUBSTITUTE(SUBSTITUTE($E51,CHAR(13),""),CHAR(10),"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51" s="277" t="str" cm="1">
        <f t="array" ref="R51">IF($O51&lt;&gt;"OUI","",IF(OR($F51="",$E51=""),"OUI",
_xlfn.LET(
_xlpm.req,$F51,
_xlpm.titres,'3.2 Spécialiste'!$A$16:$A$203,
_xlpm.nbS,'3.2 Spécialiste'!$B$16:$B$203,
_xlpm.nbI,'3.2 Spécialiste'!$C$16:$C$203,
_xlpm.niv,'3.2 Spécialiste'!$D$16:$D$203,
_xlpm.estRequis,ISNUMBER(SEARCH(_xlpm.titres,$E51)),
_xlpm.aMed,((_xlpm.nbS+_xlpm.nbI)&gt;0)*_xlpm.estRequis,
_xlpm.ok,_xlpm.aMed*(IF(_xlpm.niv="",0,_xlpm.niv)&gt;=_xlpm.req),
IF(SUMPRODUCT(_xlpm.ok)&gt;0,"OUI","NON")
)))</f>
        <v/>
      </c>
      <c r="S51" s="277" t="str">
        <f>_xlfn.LET(
  _xlpm.post,$O51,
  _xlpm.req,$G51,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51" s="277" t="str">
        <f>_xlfn.LET(
  _xlpm.post,$O51,
  _xlpm.req,$H51,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51" s="277" t="str" cm="1">
        <f t="array" ref="U51">_xlfn.LET(
  _xlpm._post,$O51,
  _xlpm._txt,TRIM(SUBSTITUTE(SUBSTITUTE($I51,CHAR(13),"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51" s="277" t="str" cm="1">
        <f t="array" ref="V51">_xlfn.LET(
  _xlpm._post,$O51,
  _xlpm._txt,TRIM(SUBSTITUTE(SUBSTITUTE($J51,CHAR(13),"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51" s="277" t="str" cm="1">
        <f t="array" ref="W51">_xlfn.LET(_xlpm._post,$O51,_xlpm._reqTB,TRIM(SUBSTITUTE(SUBSTITUTE($K51,CHAR(13)," "),CHAR(10)," ")),_xlpm._code,TRIM(SUBSTITUTE(SUBSTITUTE($B51,CHAR(160),"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51" s="277"/>
      <c r="Y51" s="277" t="str">
        <f t="shared" si="3"/>
        <v/>
      </c>
      <c r="Z51" s="277" t="str">
        <f>_xlfn.LET(
  _xlpm.post,$O51,
  _xlpm.code,$B51,
  _xlpm.repRaw,IFERROR(_xlfn.XLOOKUP(_xlpm.code,'3.7 ESS'!$A:$A,'3.7 ESS'!$C:$C),""),
  _xlpm.rep,IF(_xlpm.repRaw="","NON",TRIM(SUBSTITUTE(SUBSTITUTE(_xlpm.repRaw,CHAR(160)," "),CHAR(10)," "))),
  IF(_xlpm.post&lt;&gt;"OUI","",
    IF(OR($M51="",$M51=0),"OUI",
      IF(OR(_xlpm.rep="Dès 2027",_xlpm.rep="dès 2027"),"dès 2027",
        IF(_xlpm.rep="OUI","OUI","NON")
      )
    )
  )
)</f>
        <v/>
      </c>
      <c r="AA51" s="286"/>
      <c r="AB51" s="294"/>
      <c r="AC51" s="294"/>
      <c r="AD51" s="286"/>
      <c r="AE51" s="294"/>
      <c r="AF51" s="294"/>
      <c r="AG51" s="286"/>
      <c r="AH51" s="295"/>
      <c r="AI51" s="296"/>
      <c r="AJ51" s="296"/>
      <c r="AK51" s="297"/>
      <c r="AL51" s="280"/>
      <c r="AM51" s="280"/>
      <c r="AN51" s="286"/>
      <c r="AO51" s="295"/>
      <c r="AP51" s="296"/>
      <c r="AQ51" s="296"/>
      <c r="AR51" s="297"/>
    </row>
    <row r="52" spans="1:44" s="178" customFormat="1">
      <c r="A52" s="645"/>
      <c r="B52" s="186" t="s">
        <v>105</v>
      </c>
      <c r="C52" s="187" t="s">
        <v>495</v>
      </c>
      <c r="D52" s="188"/>
      <c r="E52" s="189"/>
      <c r="F52" s="190"/>
      <c r="G52" s="190"/>
      <c r="H52" s="190"/>
      <c r="I52" s="190"/>
      <c r="J52" s="190"/>
      <c r="K52" s="190"/>
      <c r="L52" s="191"/>
      <c r="M52" s="191"/>
      <c r="O52" s="191"/>
      <c r="P52" s="277" t="str">
        <f>_xlfn.LET(
  _xlpm.post,$O52,
  _xlpm.req,TRIM(SUBSTITUTE($D52,CHAR(160),"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52" s="277" t="str" cm="1">
        <f t="array" ref="Q52">_xlfn.LET(
 _xlpm.post,$O52,
 _xlpm.txt,TRIM(SUBSTITUTE(SUBSTITUTE($E52,CHAR(13),""),CHAR(10),"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52" s="277" t="str" cm="1">
        <f t="array" ref="R52">IF($O52&lt;&gt;"OUI","",IF(OR($F52="",$E52=""),"OUI",
_xlfn.LET(
_xlpm.req,$F52,
_xlpm.titres,'3.2 Spécialiste'!$A$16:$A$203,
_xlpm.nbS,'3.2 Spécialiste'!$B$16:$B$203,
_xlpm.nbI,'3.2 Spécialiste'!$C$16:$C$203,
_xlpm.niv,'3.2 Spécialiste'!$D$16:$D$203,
_xlpm.estRequis,ISNUMBER(SEARCH(_xlpm.titres,$E52)),
_xlpm.aMed,((_xlpm.nbS+_xlpm.nbI)&gt;0)*_xlpm.estRequis,
_xlpm.ok,_xlpm.aMed*(IF(_xlpm.niv="",0,_xlpm.niv)&gt;=_xlpm.req),
IF(SUMPRODUCT(_xlpm.ok)&gt;0,"OUI","NON")
)))</f>
        <v/>
      </c>
      <c r="S52" s="277" t="str">
        <f>_xlfn.LET(
  _xlpm.post,$O52,
  _xlpm.req,$G52,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52" s="277" t="str">
        <f>_xlfn.LET(
  _xlpm.post,$O52,
  _xlpm.req,$H52,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52" s="277" t="str" cm="1">
        <f t="array" ref="U52">_xlfn.LET(
  _xlpm._post,$O52,
  _xlpm._txt,TRIM(SUBSTITUTE(SUBSTITUTE($I52,CHAR(13),"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52" s="277" t="str" cm="1">
        <f t="array" ref="V52">_xlfn.LET(
  _xlpm._post,$O52,
  _xlpm._txt,TRIM(SUBSTITUTE(SUBSTITUTE($J52,CHAR(13),"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52" s="277" t="str" cm="1">
        <f t="array" ref="W52">_xlfn.LET(_xlpm._post,$O52,_xlpm._reqTB,TRIM(SUBSTITUTE(SUBSTITUTE($K52,CHAR(13)," "),CHAR(10)," ")),_xlpm._code,TRIM(SUBSTITUTE(SUBSTITUTE($B52,CHAR(160),"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52" s="277"/>
      <c r="Y52" s="277" t="str">
        <f t="shared" si="3"/>
        <v/>
      </c>
      <c r="Z52" s="277" t="str">
        <f>_xlfn.LET(
  _xlpm.post,$O52,
  _xlpm.code,$B52,
  _xlpm.repRaw,IFERROR(_xlfn.XLOOKUP(_xlpm.code,'3.7 ESS'!$A:$A,'3.7 ESS'!$C:$C),""),
  _xlpm.rep,IF(_xlpm.repRaw="","NON",TRIM(SUBSTITUTE(SUBSTITUTE(_xlpm.repRaw,CHAR(160)," "),CHAR(10)," "))),
  IF(_xlpm.post&lt;&gt;"OUI","",
    IF(OR($M52="",$M52=0),"OUI",
      IF(OR(_xlpm.rep="Dès 2027",_xlpm.rep="dès 2027"),"dès 2027",
        IF(_xlpm.rep="OUI","OUI","NON")
      )
    )
  )
)</f>
        <v/>
      </c>
      <c r="AA52" s="286"/>
      <c r="AB52" s="294"/>
      <c r="AC52" s="294"/>
      <c r="AD52" s="286"/>
      <c r="AE52" s="294"/>
      <c r="AF52" s="294"/>
      <c r="AG52" s="286"/>
      <c r="AH52" s="295"/>
      <c r="AI52" s="296"/>
      <c r="AJ52" s="296"/>
      <c r="AK52" s="297"/>
      <c r="AL52" s="280"/>
      <c r="AM52" s="280"/>
      <c r="AN52" s="286"/>
      <c r="AO52" s="295"/>
      <c r="AP52" s="296"/>
      <c r="AQ52" s="296"/>
      <c r="AR52" s="297"/>
    </row>
    <row r="53" spans="1:44" s="178" customFormat="1">
      <c r="A53" s="645"/>
      <c r="B53" s="186" t="s">
        <v>106</v>
      </c>
      <c r="C53" s="187" t="s">
        <v>496</v>
      </c>
      <c r="D53" s="188"/>
      <c r="E53" s="189"/>
      <c r="F53" s="190"/>
      <c r="G53" s="190"/>
      <c r="H53" s="190"/>
      <c r="I53" s="190"/>
      <c r="J53" s="190"/>
      <c r="K53" s="190"/>
      <c r="L53" s="191"/>
      <c r="M53" s="191"/>
      <c r="O53" s="191"/>
      <c r="P53" s="277" t="str">
        <f>_xlfn.LET(
  _xlpm.post,$O53,
  _xlpm.req,TRIM(SUBSTITUTE($D53,CHAR(160),"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53" s="277" t="str" cm="1">
        <f t="array" ref="Q53">_xlfn.LET(
 _xlpm.post,$O53,
 _xlpm.txt,TRIM(SUBSTITUTE(SUBSTITUTE($E53,CHAR(13),""),CHAR(10),"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53" s="277" t="str" cm="1">
        <f t="array" ref="R53">IF($O53&lt;&gt;"OUI","",IF(OR($F53="",$E53=""),"OUI",
_xlfn.LET(
_xlpm.req,$F53,
_xlpm.titres,'3.2 Spécialiste'!$A$16:$A$203,
_xlpm.nbS,'3.2 Spécialiste'!$B$16:$B$203,
_xlpm.nbI,'3.2 Spécialiste'!$C$16:$C$203,
_xlpm.niv,'3.2 Spécialiste'!$D$16:$D$203,
_xlpm.estRequis,ISNUMBER(SEARCH(_xlpm.titres,$E53)),
_xlpm.aMed,((_xlpm.nbS+_xlpm.nbI)&gt;0)*_xlpm.estRequis,
_xlpm.ok,_xlpm.aMed*(IF(_xlpm.niv="",0,_xlpm.niv)&gt;=_xlpm.req),
IF(SUMPRODUCT(_xlpm.ok)&gt;0,"OUI","NON")
)))</f>
        <v/>
      </c>
      <c r="S53" s="277" t="str">
        <f>_xlfn.LET(
  _xlpm.post,$O53,
  _xlpm.req,$G53,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53" s="277" t="str">
        <f>_xlfn.LET(
  _xlpm.post,$O53,
  _xlpm.req,$H53,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53" s="277" t="str" cm="1">
        <f t="array" ref="U53">_xlfn.LET(
  _xlpm._post,$O53,
  _xlpm._txt,TRIM(SUBSTITUTE(SUBSTITUTE($I53,CHAR(13),"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53" s="277" t="str" cm="1">
        <f t="array" ref="V53">_xlfn.LET(
  _xlpm._post,$O53,
  _xlpm._txt,TRIM(SUBSTITUTE(SUBSTITUTE($J53,CHAR(13),"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53" s="277" t="str" cm="1">
        <f t="array" ref="W53">_xlfn.LET(_xlpm._post,$O53,_xlpm._reqTB,TRIM(SUBSTITUTE(SUBSTITUTE($K53,CHAR(13)," "),CHAR(10)," ")),_xlpm._code,TRIM(SUBSTITUTE(SUBSTITUTE($B53,CHAR(160),"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53" s="277"/>
      <c r="Y53" s="277" t="str">
        <f t="shared" si="3"/>
        <v/>
      </c>
      <c r="Z53" s="277" t="str">
        <f>_xlfn.LET(
  _xlpm.post,$O53,
  _xlpm.code,$B53,
  _xlpm.repRaw,IFERROR(_xlfn.XLOOKUP(_xlpm.code,'3.7 ESS'!$A:$A,'3.7 ESS'!$C:$C),""),
  _xlpm.rep,IF(_xlpm.repRaw="","NON",TRIM(SUBSTITUTE(SUBSTITUTE(_xlpm.repRaw,CHAR(160)," "),CHAR(10)," "))),
  IF(_xlpm.post&lt;&gt;"OUI","",
    IF(OR($M53="",$M53=0),"OUI",
      IF(OR(_xlpm.rep="Dès 2027",_xlpm.rep="dès 2027"),"dès 2027",
        IF(_xlpm.rep="OUI","OUI","NON")
      )
    )
  )
)</f>
        <v/>
      </c>
      <c r="AA53" s="286"/>
      <c r="AB53" s="294"/>
      <c r="AC53" s="294"/>
      <c r="AD53" s="286"/>
      <c r="AE53" s="294"/>
      <c r="AF53" s="294"/>
      <c r="AG53" s="286"/>
      <c r="AH53" s="295"/>
      <c r="AI53" s="296"/>
      <c r="AJ53" s="296"/>
      <c r="AK53" s="297"/>
      <c r="AL53" s="280"/>
      <c r="AM53" s="280"/>
      <c r="AN53" s="286"/>
      <c r="AO53" s="295"/>
      <c r="AP53" s="296"/>
      <c r="AQ53" s="296"/>
      <c r="AR53" s="297"/>
    </row>
    <row r="54" spans="1:44" s="178" customFormat="1">
      <c r="A54" s="645"/>
      <c r="B54" s="288" t="s">
        <v>107</v>
      </c>
      <c r="C54" s="289" t="s">
        <v>260</v>
      </c>
      <c r="D54" s="205" t="s">
        <v>220</v>
      </c>
      <c r="E54" s="290" t="s">
        <v>392</v>
      </c>
      <c r="F54" s="241">
        <v>2</v>
      </c>
      <c r="G54" s="241">
        <v>2</v>
      </c>
      <c r="H54" s="241">
        <v>1</v>
      </c>
      <c r="I54" s="241"/>
      <c r="J54" s="241" t="s">
        <v>100</v>
      </c>
      <c r="K54" s="241"/>
      <c r="L54" s="184"/>
      <c r="M54" s="184" t="s">
        <v>60</v>
      </c>
      <c r="O54" s="377"/>
      <c r="P54" s="277" t="str">
        <f>_xlfn.LET(
  _xlpm.post,$O54,
  _xlpm.req,TRIM(SUBSTITUTE($D54,CHAR(160),"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54" s="277" t="str" cm="1">
        <f t="array" ref="Q54">_xlfn.LET(
 _xlpm.post,$O54,
 _xlpm.txt,TRIM(SUBSTITUTE(SUBSTITUTE($E54,CHAR(13),""),CHAR(10),"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54" s="277" t="str" cm="1">
        <f t="array" ref="R54">IF($O54&lt;&gt;"OUI","",IF(OR($F54="",$E54=""),"OUI",
_xlfn.LET(
_xlpm.req,$F54,
_xlpm.titres,'3.2 Spécialiste'!$A$16:$A$203,
_xlpm.nbS,'3.2 Spécialiste'!$B$16:$B$203,
_xlpm.nbI,'3.2 Spécialiste'!$C$16:$C$203,
_xlpm.niv,'3.2 Spécialiste'!$D$16:$D$203,
_xlpm.estRequis,ISNUMBER(SEARCH(_xlpm.titres,$E54)),
_xlpm.aMed,((_xlpm.nbS+_xlpm.nbI)&gt;0)*_xlpm.estRequis,
_xlpm.ok,_xlpm.aMed*(IF(_xlpm.niv="",0,_xlpm.niv)&gt;=_xlpm.req),
IF(SUMPRODUCT(_xlpm.ok)&gt;0,"OUI","NON")
)))</f>
        <v/>
      </c>
      <c r="S54" s="277" t="str">
        <f>_xlfn.LET(
  _xlpm.post,$O54,
  _xlpm.req,$G54,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54" s="277" t="str">
        <f>_xlfn.LET(
  _xlpm.post,$O54,
  _xlpm.req,$H54,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54" s="277" t="str" cm="1">
        <f t="array" ref="U54">_xlfn.LET(
  _xlpm._post,$O54,
  _xlpm._txt,TRIM(SUBSTITUTE(SUBSTITUTE($I54,CHAR(13),"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54" s="277" t="str" cm="1">
        <f t="array" ref="V54">_xlfn.LET(
  _xlpm._post,$O54,
  _xlpm._txt,TRIM(SUBSTITUTE(SUBSTITUTE($J54,CHAR(13),"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54" s="277" t="str" cm="1">
        <f t="array" ref="W54">_xlfn.LET(_xlpm._post,$O54,_xlpm._reqTB,TRIM(SUBSTITUTE(SUBSTITUTE($K54,CHAR(13)," "),CHAR(10)," ")),_xlpm._code,TRIM(SUBSTITUTE(SUBSTITUTE($B54,CHAR(160),"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54" s="277"/>
      <c r="Y54" s="277" t="str">
        <f t="shared" si="3"/>
        <v/>
      </c>
      <c r="Z54" s="277" t="str">
        <f>_xlfn.LET(
  _xlpm.post,$O54,
  _xlpm.code,$B54,
  _xlpm.repRaw,IFERROR(_xlfn.XLOOKUP(_xlpm.code,'3.7 ESS'!$A:$A,'3.7 ESS'!$C:$C),""),
  _xlpm.rep,IF(_xlpm.repRaw="","NON",TRIM(SUBSTITUTE(SUBSTITUTE(_xlpm.repRaw,CHAR(160)," "),CHAR(10)," "))),
  IF(_xlpm.post&lt;&gt;"OUI","",
    IF(OR($M54="",$M54=0),"OUI",
      IF(OR(_xlpm.rep="Dès 2027",_xlpm.rep="dès 2027"),"dès 2027",
        IF(_xlpm.rep="OUI","OUI","NON")
      )
    )
  )
)</f>
        <v/>
      </c>
      <c r="AA54" s="286"/>
      <c r="AB54" s="291">
        <v>99.236599999999996</v>
      </c>
      <c r="AC54" s="379"/>
      <c r="AD54" s="286"/>
      <c r="AE54" s="291">
        <v>97.480199999999996</v>
      </c>
      <c r="AF54" s="379"/>
      <c r="AG54" s="286"/>
      <c r="AH54" s="368"/>
      <c r="AI54" s="369"/>
      <c r="AJ54" s="369"/>
      <c r="AK54" s="370"/>
      <c r="AL54" s="280">
        <f t="shared" si="2"/>
        <v>0</v>
      </c>
      <c r="AM54" s="280">
        <f t="shared" si="0"/>
        <v>0</v>
      </c>
      <c r="AN54" s="286"/>
      <c r="AO54" s="368"/>
      <c r="AP54" s="369"/>
      <c r="AQ54" s="369"/>
      <c r="AR54" s="370"/>
    </row>
    <row r="55" spans="1:44" s="178" customFormat="1">
      <c r="A55" s="645"/>
      <c r="B55" s="186" t="s">
        <v>108</v>
      </c>
      <c r="C55" s="187" t="s">
        <v>497</v>
      </c>
      <c r="D55" s="188"/>
      <c r="E55" s="189"/>
      <c r="F55" s="190"/>
      <c r="G55" s="190"/>
      <c r="H55" s="190"/>
      <c r="I55" s="190"/>
      <c r="J55" s="190"/>
      <c r="K55" s="190"/>
      <c r="L55" s="191"/>
      <c r="M55" s="191"/>
      <c r="O55" s="191"/>
      <c r="P55" s="277" t="str">
        <f>_xlfn.LET(
  _xlpm.post,$O55,
  _xlpm.req,TRIM(SUBSTITUTE($D55,CHAR(160),"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55" s="277" t="str" cm="1">
        <f t="array" ref="Q55">_xlfn.LET(
 _xlpm.post,$O55,
 _xlpm.txt,TRIM(SUBSTITUTE(SUBSTITUTE($E55,CHAR(13),""),CHAR(10),"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55" s="277" t="str" cm="1">
        <f t="array" ref="R55">IF($O55&lt;&gt;"OUI","",IF(OR($F55="",$E55=""),"OUI",
_xlfn.LET(
_xlpm.req,$F55,
_xlpm.titres,'3.2 Spécialiste'!$A$16:$A$203,
_xlpm.nbS,'3.2 Spécialiste'!$B$16:$B$203,
_xlpm.nbI,'3.2 Spécialiste'!$C$16:$C$203,
_xlpm.niv,'3.2 Spécialiste'!$D$16:$D$203,
_xlpm.estRequis,ISNUMBER(SEARCH(_xlpm.titres,$E55)),
_xlpm.aMed,((_xlpm.nbS+_xlpm.nbI)&gt;0)*_xlpm.estRequis,
_xlpm.ok,_xlpm.aMed*(IF(_xlpm.niv="",0,_xlpm.niv)&gt;=_xlpm.req),
IF(SUMPRODUCT(_xlpm.ok)&gt;0,"OUI","NON")
)))</f>
        <v/>
      </c>
      <c r="S55" s="277" t="str">
        <f>_xlfn.LET(
  _xlpm.post,$O55,
  _xlpm.req,$G55,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55" s="277" t="str">
        <f>_xlfn.LET(
  _xlpm.post,$O55,
  _xlpm.req,$H55,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55" s="277" t="str" cm="1">
        <f t="array" ref="U55">_xlfn.LET(
  _xlpm._post,$O55,
  _xlpm._txt,TRIM(SUBSTITUTE(SUBSTITUTE($I55,CHAR(13),"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55" s="277" t="str" cm="1">
        <f t="array" ref="V55">_xlfn.LET(
  _xlpm._post,$O55,
  _xlpm._txt,TRIM(SUBSTITUTE(SUBSTITUTE($J55,CHAR(13),"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55" s="277" t="str" cm="1">
        <f t="array" ref="W55">_xlfn.LET(_xlpm._post,$O55,_xlpm._reqTB,TRIM(SUBSTITUTE(SUBSTITUTE($K55,CHAR(13)," "),CHAR(10)," ")),_xlpm._code,TRIM(SUBSTITUTE(SUBSTITUTE($B55,CHAR(160),"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55" s="277"/>
      <c r="Y55" s="277" t="str">
        <f t="shared" si="3"/>
        <v/>
      </c>
      <c r="Z55" s="277" t="str">
        <f>_xlfn.LET(
  _xlpm.post,$O55,
  _xlpm.code,$B55,
  _xlpm.repRaw,IFERROR(_xlfn.XLOOKUP(_xlpm.code,'3.7 ESS'!$A:$A,'3.7 ESS'!$C:$C),""),
  _xlpm.rep,IF(_xlpm.repRaw="","NON",TRIM(SUBSTITUTE(SUBSTITUTE(_xlpm.repRaw,CHAR(160)," "),CHAR(10)," "))),
  IF(_xlpm.post&lt;&gt;"OUI","",
    IF(OR($M55="",$M55=0),"OUI",
      IF(OR(_xlpm.rep="Dès 2027",_xlpm.rep="dès 2027"),"dès 2027",
        IF(_xlpm.rep="OUI","OUI","NON")
      )
    )
  )
)</f>
        <v/>
      </c>
      <c r="AA55" s="286"/>
      <c r="AB55" s="294"/>
      <c r="AC55" s="294"/>
      <c r="AD55" s="286"/>
      <c r="AE55" s="294"/>
      <c r="AF55" s="294"/>
      <c r="AG55" s="286"/>
      <c r="AH55" s="295"/>
      <c r="AI55" s="296"/>
      <c r="AJ55" s="296"/>
      <c r="AK55" s="297"/>
      <c r="AL55" s="280"/>
      <c r="AM55" s="280"/>
      <c r="AN55" s="286"/>
      <c r="AO55" s="295"/>
      <c r="AP55" s="296"/>
      <c r="AQ55" s="296"/>
      <c r="AR55" s="297"/>
    </row>
    <row r="56" spans="1:44" s="178" customFormat="1" ht="13.5" thickBot="1">
      <c r="A56" s="646"/>
      <c r="B56" s="221" t="s">
        <v>109</v>
      </c>
      <c r="C56" s="222" t="s">
        <v>498</v>
      </c>
      <c r="D56" s="194"/>
      <c r="E56" s="195"/>
      <c r="F56" s="196"/>
      <c r="G56" s="196"/>
      <c r="H56" s="196"/>
      <c r="I56" s="196"/>
      <c r="J56" s="196"/>
      <c r="K56" s="196"/>
      <c r="L56" s="197"/>
      <c r="M56" s="197"/>
      <c r="O56" s="197"/>
      <c r="P56" s="277" t="str">
        <f>_xlfn.LET(
  _xlpm.post,$O56,
  _xlpm.req,TRIM(SUBSTITUTE($D56,CHAR(160),"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56" s="277" t="str" cm="1">
        <f t="array" ref="Q56">_xlfn.LET(
 _xlpm.post,$O56,
 _xlpm.txt,TRIM(SUBSTITUTE(SUBSTITUTE($E56,CHAR(13),""),CHAR(10),"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56" s="277" t="str" cm="1">
        <f t="array" ref="R56">IF($O56&lt;&gt;"OUI","",IF(OR($F56="",$E56=""),"OUI",
_xlfn.LET(
_xlpm.req,$F56,
_xlpm.titres,'3.2 Spécialiste'!$A$16:$A$203,
_xlpm.nbS,'3.2 Spécialiste'!$B$16:$B$203,
_xlpm.nbI,'3.2 Spécialiste'!$C$16:$C$203,
_xlpm.niv,'3.2 Spécialiste'!$D$16:$D$203,
_xlpm.estRequis,ISNUMBER(SEARCH(_xlpm.titres,$E56)),
_xlpm.aMed,((_xlpm.nbS+_xlpm.nbI)&gt;0)*_xlpm.estRequis,
_xlpm.ok,_xlpm.aMed*(IF(_xlpm.niv="",0,_xlpm.niv)&gt;=_xlpm.req),
IF(SUMPRODUCT(_xlpm.ok)&gt;0,"OUI","NON")
)))</f>
        <v/>
      </c>
      <c r="S56" s="277" t="str">
        <f>_xlfn.LET(
  _xlpm.post,$O56,
  _xlpm.req,$G56,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56" s="277" t="str">
        <f>_xlfn.LET(
  _xlpm.post,$O56,
  _xlpm.req,$H56,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56" s="277" t="str" cm="1">
        <f t="array" ref="U56">_xlfn.LET(
  _xlpm._post,$O56,
  _xlpm._txt,TRIM(SUBSTITUTE(SUBSTITUTE($I56,CHAR(13),"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56" s="277" t="str" cm="1">
        <f t="array" ref="V56">_xlfn.LET(
  _xlpm._post,$O56,
  _xlpm._txt,TRIM(SUBSTITUTE(SUBSTITUTE($J56,CHAR(13),"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56" s="277" t="str" cm="1">
        <f t="array" ref="W56">_xlfn.LET(_xlpm._post,$O56,_xlpm._reqTB,TRIM(SUBSTITUTE(SUBSTITUTE($K56,CHAR(13)," "),CHAR(10)," ")),_xlpm._code,TRIM(SUBSTITUTE(SUBSTITUTE($B56,CHAR(160),"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56" s="277"/>
      <c r="Y56" s="277" t="str">
        <f t="shared" si="3"/>
        <v/>
      </c>
      <c r="Z56" s="277" t="str">
        <f>_xlfn.LET(
  _xlpm.post,$O56,
  _xlpm.code,$B56,
  _xlpm.repRaw,IFERROR(_xlfn.XLOOKUP(_xlpm.code,'3.7 ESS'!$A:$A,'3.7 ESS'!$C:$C),""),
  _xlpm.rep,IF(_xlpm.repRaw="","NON",TRIM(SUBSTITUTE(SUBSTITUTE(_xlpm.repRaw,CHAR(160)," "),CHAR(10)," "))),
  IF(_xlpm.post&lt;&gt;"OUI","",
    IF(OR($M56="",$M56=0),"OUI",
      IF(OR(_xlpm.rep="Dès 2027",_xlpm.rep="dès 2027"),"dès 2027",
        IF(_xlpm.rep="OUI","OUI","NON")
      )
    )
  )
)</f>
        <v/>
      </c>
      <c r="AA56" s="286"/>
      <c r="AB56" s="300"/>
      <c r="AC56" s="300"/>
      <c r="AD56" s="286"/>
      <c r="AE56" s="300"/>
      <c r="AF56" s="300"/>
      <c r="AG56" s="286"/>
      <c r="AH56" s="301"/>
      <c r="AI56" s="302"/>
      <c r="AJ56" s="302"/>
      <c r="AK56" s="303"/>
      <c r="AL56" s="280"/>
      <c r="AM56" s="280"/>
      <c r="AN56" s="286"/>
      <c r="AO56" s="301"/>
      <c r="AP56" s="302"/>
      <c r="AQ56" s="302"/>
      <c r="AR56" s="303"/>
    </row>
    <row r="57" spans="1:44" s="178" customFormat="1" ht="38.25">
      <c r="A57" s="644" t="s">
        <v>261</v>
      </c>
      <c r="B57" s="272" t="s">
        <v>110</v>
      </c>
      <c r="C57" s="273" t="s">
        <v>262</v>
      </c>
      <c r="D57" s="240" t="s">
        <v>220</v>
      </c>
      <c r="E57" s="220" t="s">
        <v>745</v>
      </c>
      <c r="F57" s="275">
        <v>1</v>
      </c>
      <c r="G57" s="275">
        <v>1</v>
      </c>
      <c r="H57" s="275">
        <v>2</v>
      </c>
      <c r="I57" s="275" t="s">
        <v>192</v>
      </c>
      <c r="J57" s="275"/>
      <c r="K57" s="275" t="s">
        <v>369</v>
      </c>
      <c r="L57" s="177"/>
      <c r="M57" s="177"/>
      <c r="O57" s="376"/>
      <c r="P57" s="277" t="str">
        <f>_xlfn.LET(
  _xlpm.post,$O57,
  _xlpm.req,TRIM(SUBSTITUTE($D57,CHAR(160),"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57" s="277" t="str" cm="1">
        <f t="array" ref="Q57">_xlfn.LET(
 _xlpm.post,$O57,
 _xlpm.txt,TRIM(SUBSTITUTE(SUBSTITUTE($E57,CHAR(13),""),CHAR(10),"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57" s="277" t="str" cm="1">
        <f t="array" ref="R57">IF($O57&lt;&gt;"OUI","",IF(OR($F57="",$E57=""),"OUI",
_xlfn.LET(
_xlpm.req,$F57,
_xlpm.titres,'3.2 Spécialiste'!$A$16:$A$203,
_xlpm.nbS,'3.2 Spécialiste'!$B$16:$B$203,
_xlpm.nbI,'3.2 Spécialiste'!$C$16:$C$203,
_xlpm.niv,'3.2 Spécialiste'!$D$16:$D$203,
_xlpm.estRequis,ISNUMBER(SEARCH(_xlpm.titres,$E57)),
_xlpm.aMed,((_xlpm.nbS+_xlpm.nbI)&gt;0)*_xlpm.estRequis,
_xlpm.ok,_xlpm.aMed*(IF(_xlpm.niv="",0,_xlpm.niv)&gt;=_xlpm.req),
IF(SUMPRODUCT(_xlpm.ok)&gt;0,"OUI","NON")
)))</f>
        <v/>
      </c>
      <c r="S57" s="277" t="str">
        <f>_xlfn.LET(
  _xlpm.post,$O57,
  _xlpm.req,$G57,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57" s="277" t="str">
        <f>_xlfn.LET(
  _xlpm.post,$O57,
  _xlpm.req,$H57,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57" s="277" t="str" cm="1">
        <f t="array" ref="U57">_xlfn.LET(
  _xlpm._post,$O57,
  _xlpm._txt,TRIM(SUBSTITUTE(SUBSTITUTE($I57,CHAR(13),"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57" s="277" t="str" cm="1">
        <f t="array" ref="V57">_xlfn.LET(
  _xlpm._post,$O57,
  _xlpm._txt,TRIM(SUBSTITUTE(SUBSTITUTE($J57,CHAR(13),"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57" s="277" t="str" cm="1">
        <f t="array" ref="W57">_xlfn.LET(_xlpm._post,$O57,_xlpm._reqTB,TRIM(SUBSTITUTE(SUBSTITUTE($K57,CHAR(13)," "),CHAR(10)," ")),_xlpm._code,TRIM(SUBSTITUTE(SUBSTITUTE($B57,CHAR(160),"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57" s="277"/>
      <c r="Y57" s="277" t="str">
        <f t="shared" si="3"/>
        <v/>
      </c>
      <c r="Z57" s="277" t="str">
        <f>_xlfn.LET(
  _xlpm.post,$O57,
  _xlpm.code,$B57,
  _xlpm.repRaw,IFERROR(_xlfn.XLOOKUP(_xlpm.code,'3.7 ESS'!$A:$A,'3.7 ESS'!$C:$C),""),
  _xlpm.rep,IF(_xlpm.repRaw="","NON",TRIM(SUBSTITUTE(SUBSTITUTE(_xlpm.repRaw,CHAR(160)," "),CHAR(10)," "))),
  IF(_xlpm.post&lt;&gt;"OUI","",
    IF(OR($M57="",$M57=0),"OUI",
      IF(OR(_xlpm.rep="Dès 2027",_xlpm.rep="dès 2027"),"dès 2027",
        IF(_xlpm.rep="OUI","OUI","NON")
      )
    )
  )
)</f>
        <v/>
      </c>
      <c r="AA57" s="286"/>
      <c r="AB57" s="293">
        <v>47</v>
      </c>
      <c r="AC57" s="378"/>
      <c r="AD57" s="286"/>
      <c r="AE57" s="293">
        <v>50</v>
      </c>
      <c r="AF57" s="378"/>
      <c r="AG57" s="286"/>
      <c r="AH57" s="365"/>
      <c r="AI57" s="366"/>
      <c r="AJ57" s="366"/>
      <c r="AK57" s="367"/>
      <c r="AL57" s="280">
        <f t="shared" si="2"/>
        <v>0</v>
      </c>
      <c r="AM57" s="280">
        <f t="shared" si="0"/>
        <v>0</v>
      </c>
      <c r="AN57" s="286"/>
      <c r="AO57" s="365"/>
      <c r="AP57" s="366"/>
      <c r="AQ57" s="366"/>
      <c r="AR57" s="367"/>
    </row>
    <row r="58" spans="1:44" s="178" customFormat="1" ht="38.25">
      <c r="A58" s="645"/>
      <c r="B58" s="288" t="s">
        <v>111</v>
      </c>
      <c r="C58" s="289" t="s">
        <v>263</v>
      </c>
      <c r="D58" s="205" t="s">
        <v>220</v>
      </c>
      <c r="E58" s="290" t="s">
        <v>746</v>
      </c>
      <c r="F58" s="241">
        <v>1</v>
      </c>
      <c r="G58" s="241">
        <v>1</v>
      </c>
      <c r="H58" s="241">
        <v>2</v>
      </c>
      <c r="I58" s="241" t="s">
        <v>192</v>
      </c>
      <c r="J58" s="241"/>
      <c r="K58" s="241" t="s">
        <v>369</v>
      </c>
      <c r="L58" s="184" t="s">
        <v>394</v>
      </c>
      <c r="M58" s="184"/>
      <c r="O58" s="377"/>
      <c r="P58" s="277" t="str">
        <f>_xlfn.LET(
  _xlpm.post,$O58,
  _xlpm.req,TRIM(SUBSTITUTE($D58,CHAR(160),"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58" s="277" t="str" cm="1">
        <f t="array" ref="Q58">_xlfn.LET(
 _xlpm.post,$O58,
 _xlpm.txt,TRIM(SUBSTITUTE(SUBSTITUTE($E58,CHAR(13),""),CHAR(10),"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58" s="277" t="str" cm="1">
        <f t="array" ref="R58">IF($O58&lt;&gt;"OUI","",IF(OR($F58="",$E58=""),"OUI",
_xlfn.LET(
_xlpm.req,$F58,
_xlpm.titres,'3.2 Spécialiste'!$A$16:$A$203,
_xlpm.nbS,'3.2 Spécialiste'!$B$16:$B$203,
_xlpm.nbI,'3.2 Spécialiste'!$C$16:$C$203,
_xlpm.niv,'3.2 Spécialiste'!$D$16:$D$203,
_xlpm.estRequis,ISNUMBER(SEARCH(_xlpm.titres,$E58)),
_xlpm.aMed,((_xlpm.nbS+_xlpm.nbI)&gt;0)*_xlpm.estRequis,
_xlpm.ok,_xlpm.aMed*(IF(_xlpm.niv="",0,_xlpm.niv)&gt;=_xlpm.req),
IF(SUMPRODUCT(_xlpm.ok)&gt;0,"OUI","NON")
)))</f>
        <v/>
      </c>
      <c r="S58" s="277" t="str">
        <f>_xlfn.LET(
  _xlpm.post,$O58,
  _xlpm.req,$G58,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58" s="277" t="str">
        <f>_xlfn.LET(
  _xlpm.post,$O58,
  _xlpm.req,$H58,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58" s="277" t="str" cm="1">
        <f t="array" ref="U58">_xlfn.LET(
  _xlpm._post,$O58,
  _xlpm._txt,TRIM(SUBSTITUTE(SUBSTITUTE($I58,CHAR(13),"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58" s="277" t="str" cm="1">
        <f t="array" ref="V58">_xlfn.LET(
  _xlpm._post,$O58,
  _xlpm._txt,TRIM(SUBSTITUTE(SUBSTITUTE($J58,CHAR(13),"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58" s="277" t="str" cm="1">
        <f t="array" ref="W58">_xlfn.LET(_xlpm._post,$O58,_xlpm._reqTB,TRIM(SUBSTITUTE(SUBSTITUTE($K58,CHAR(13)," "),CHAR(10)," ")),_xlpm._code,TRIM(SUBSTITUTE(SUBSTITUTE($B58,CHAR(160),"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58" s="277">
        <v>10</v>
      </c>
      <c r="Y58" s="277" t="str">
        <f t="shared" si="3"/>
        <v/>
      </c>
      <c r="Z58" s="277" t="str">
        <f>_xlfn.LET(
  _xlpm.post,$O58,
  _xlpm.code,$B58,
  _xlpm.repRaw,IFERROR(_xlfn.XLOOKUP(_xlpm.code,'3.7 ESS'!$A:$A,'3.7 ESS'!$C:$C),""),
  _xlpm.rep,IF(_xlpm.repRaw="","NON",TRIM(SUBSTITUTE(SUBSTITUTE(_xlpm.repRaw,CHAR(160)," "),CHAR(10)," "))),
  IF(_xlpm.post&lt;&gt;"OUI","",
    IF(OR($M58="",$M58=0),"OUI",
      IF(OR(_xlpm.rep="Dès 2027",_xlpm.rep="dès 2027"),"dès 2027",
        IF(_xlpm.rep="OUI","OUI","NON")
      )
    )
  )
)</f>
        <v/>
      </c>
      <c r="AA58" s="286"/>
      <c r="AB58" s="291">
        <v>7</v>
      </c>
      <c r="AC58" s="379"/>
      <c r="AD58" s="286"/>
      <c r="AE58" s="291">
        <v>7</v>
      </c>
      <c r="AF58" s="379"/>
      <c r="AG58" s="286"/>
      <c r="AH58" s="368"/>
      <c r="AI58" s="369"/>
      <c r="AJ58" s="369"/>
      <c r="AK58" s="370"/>
      <c r="AL58" s="280">
        <f t="shared" si="2"/>
        <v>0</v>
      </c>
      <c r="AM58" s="280">
        <f t="shared" si="0"/>
        <v>0</v>
      </c>
      <c r="AN58" s="286"/>
      <c r="AO58" s="368"/>
      <c r="AP58" s="369"/>
      <c r="AQ58" s="369"/>
      <c r="AR58" s="370"/>
    </row>
    <row r="59" spans="1:44" s="178" customFormat="1" ht="38.25">
      <c r="A59" s="645"/>
      <c r="B59" s="288" t="s">
        <v>112</v>
      </c>
      <c r="C59" s="289" t="s">
        <v>264</v>
      </c>
      <c r="D59" s="205" t="s">
        <v>220</v>
      </c>
      <c r="E59" s="290" t="s">
        <v>747</v>
      </c>
      <c r="F59" s="241">
        <v>1</v>
      </c>
      <c r="G59" s="241">
        <v>1</v>
      </c>
      <c r="H59" s="241">
        <v>1</v>
      </c>
      <c r="I59" s="241" t="s">
        <v>192</v>
      </c>
      <c r="J59" s="241"/>
      <c r="K59" s="241" t="s">
        <v>369</v>
      </c>
      <c r="L59" s="184"/>
      <c r="M59" s="184"/>
      <c r="O59" s="377"/>
      <c r="P59" s="277" t="str">
        <f>_xlfn.LET(
  _xlpm.post,$O59,
  _xlpm.req,TRIM(SUBSTITUTE($D59,CHAR(160),"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59" s="277" t="str" cm="1">
        <f t="array" ref="Q59">_xlfn.LET(
 _xlpm.post,$O59,
 _xlpm.txt,TRIM(SUBSTITUTE(SUBSTITUTE($E59,CHAR(13),""),CHAR(10),"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59" s="277" t="str" cm="1">
        <f t="array" ref="R59">IF($O59&lt;&gt;"OUI","",IF(OR($F59="",$E59=""),"OUI",
_xlfn.LET(
_xlpm.req,$F59,
_xlpm.titres,'3.2 Spécialiste'!$A$16:$A$203,
_xlpm.nbS,'3.2 Spécialiste'!$B$16:$B$203,
_xlpm.nbI,'3.2 Spécialiste'!$C$16:$C$203,
_xlpm.niv,'3.2 Spécialiste'!$D$16:$D$203,
_xlpm.estRequis,ISNUMBER(SEARCH(_xlpm.titres,$E59)),
_xlpm.aMed,((_xlpm.nbS+_xlpm.nbI)&gt;0)*_xlpm.estRequis,
_xlpm.ok,_xlpm.aMed*(IF(_xlpm.niv="",0,_xlpm.niv)&gt;=_xlpm.req),
IF(SUMPRODUCT(_xlpm.ok)&gt;0,"OUI","NON")
)))</f>
        <v/>
      </c>
      <c r="S59" s="277" t="str">
        <f>_xlfn.LET(
  _xlpm.post,$O59,
  _xlpm.req,$G59,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59" s="277" t="str">
        <f>_xlfn.LET(
  _xlpm.post,$O59,
  _xlpm.req,$H59,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59" s="277" t="str" cm="1">
        <f t="array" ref="U59">_xlfn.LET(
  _xlpm._post,$O59,
  _xlpm._txt,TRIM(SUBSTITUTE(SUBSTITUTE($I59,CHAR(13),"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59" s="277" t="str" cm="1">
        <f t="array" ref="V59">_xlfn.LET(
  _xlpm._post,$O59,
  _xlpm._txt,TRIM(SUBSTITUTE(SUBSTITUTE($J59,CHAR(13),"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59" s="277" t="str" cm="1">
        <f t="array" ref="W59">_xlfn.LET(_xlpm._post,$O59,_xlpm._reqTB,TRIM(SUBSTITUTE(SUBSTITUTE($K59,CHAR(13)," "),CHAR(10)," ")),_xlpm._code,TRIM(SUBSTITUTE(SUBSTITUTE($B59,CHAR(160),"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59" s="277"/>
      <c r="Y59" s="277" t="str">
        <f t="shared" si="3"/>
        <v/>
      </c>
      <c r="Z59" s="277" t="str">
        <f>_xlfn.LET(
  _xlpm.post,$O59,
  _xlpm.code,$B59,
  _xlpm.repRaw,IFERROR(_xlfn.XLOOKUP(_xlpm.code,'3.7 ESS'!$A:$A,'3.7 ESS'!$C:$C),""),
  _xlpm.rep,IF(_xlpm.repRaw="","NON",TRIM(SUBSTITUTE(SUBSTITUTE(_xlpm.repRaw,CHAR(160)," "),CHAR(10)," "))),
  IF(_xlpm.post&lt;&gt;"OUI","",
    IF(OR($M59="",$M59=0),"OUI",
      IF(OR(_xlpm.rep="Dès 2027",_xlpm.rep="dès 2027"),"dès 2027",
        IF(_xlpm.rep="OUI","OUI","NON")
      )
    )
  )
)</f>
        <v/>
      </c>
      <c r="AA59" s="286"/>
      <c r="AB59" s="291">
        <v>150.87379999999999</v>
      </c>
      <c r="AC59" s="379"/>
      <c r="AD59" s="286"/>
      <c r="AE59" s="291">
        <v>162.6302</v>
      </c>
      <c r="AF59" s="379"/>
      <c r="AG59" s="286"/>
      <c r="AH59" s="368"/>
      <c r="AI59" s="369"/>
      <c r="AJ59" s="369"/>
      <c r="AK59" s="370"/>
      <c r="AL59" s="280">
        <f t="shared" si="2"/>
        <v>0</v>
      </c>
      <c r="AM59" s="280">
        <f t="shared" si="0"/>
        <v>0</v>
      </c>
      <c r="AN59" s="286"/>
      <c r="AO59" s="368"/>
      <c r="AP59" s="369"/>
      <c r="AQ59" s="369"/>
      <c r="AR59" s="370"/>
    </row>
    <row r="60" spans="1:44" s="178" customFormat="1" ht="38.25">
      <c r="A60" s="645"/>
      <c r="B60" s="288" t="s">
        <v>113</v>
      </c>
      <c r="C60" s="289" t="s">
        <v>265</v>
      </c>
      <c r="D60" s="205" t="s">
        <v>220</v>
      </c>
      <c r="E60" s="290" t="s">
        <v>745</v>
      </c>
      <c r="F60" s="241">
        <v>1</v>
      </c>
      <c r="G60" s="241">
        <v>1</v>
      </c>
      <c r="H60" s="241">
        <v>1</v>
      </c>
      <c r="I60" s="241"/>
      <c r="J60" s="241"/>
      <c r="K60" s="241" t="s">
        <v>369</v>
      </c>
      <c r="L60" s="184"/>
      <c r="M60" s="184"/>
      <c r="O60" s="377"/>
      <c r="P60" s="277" t="str">
        <f>_xlfn.LET(
  _xlpm.post,$O60,
  _xlpm.req,TRIM(SUBSTITUTE($D60,CHAR(160),"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60" s="277" t="str" cm="1">
        <f t="array" ref="Q60">_xlfn.LET(
 _xlpm.post,$O60,
 _xlpm.txt,TRIM(SUBSTITUTE(SUBSTITUTE($E60,CHAR(13),""),CHAR(10),"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60" s="277" t="str" cm="1">
        <f t="array" ref="R60">IF($O60&lt;&gt;"OUI","",IF(OR($F60="",$E60=""),"OUI",
_xlfn.LET(
_xlpm.req,$F60,
_xlpm.titres,'3.2 Spécialiste'!$A$16:$A$203,
_xlpm.nbS,'3.2 Spécialiste'!$B$16:$B$203,
_xlpm.nbI,'3.2 Spécialiste'!$C$16:$C$203,
_xlpm.niv,'3.2 Spécialiste'!$D$16:$D$203,
_xlpm.estRequis,ISNUMBER(SEARCH(_xlpm.titres,$E60)),
_xlpm.aMed,((_xlpm.nbS+_xlpm.nbI)&gt;0)*_xlpm.estRequis,
_xlpm.ok,_xlpm.aMed*(IF(_xlpm.niv="",0,_xlpm.niv)&gt;=_xlpm.req),
IF(SUMPRODUCT(_xlpm.ok)&gt;0,"OUI","NON")
)))</f>
        <v/>
      </c>
      <c r="S60" s="277" t="str">
        <f>_xlfn.LET(
  _xlpm.post,$O60,
  _xlpm.req,$G60,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60" s="277" t="str">
        <f>_xlfn.LET(
  _xlpm.post,$O60,
  _xlpm.req,$H60,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60" s="277" t="str" cm="1">
        <f t="array" ref="U60">_xlfn.LET(
  _xlpm._post,$O60,
  _xlpm._txt,TRIM(SUBSTITUTE(SUBSTITUTE($I60,CHAR(13),"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60" s="277" t="str" cm="1">
        <f t="array" ref="V60">_xlfn.LET(
  _xlpm._post,$O60,
  _xlpm._txt,TRIM(SUBSTITUTE(SUBSTITUTE($J60,CHAR(13),"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60" s="277" t="str" cm="1">
        <f t="array" ref="W60">_xlfn.LET(_xlpm._post,$O60,_xlpm._reqTB,TRIM(SUBSTITUTE(SUBSTITUTE($K60,CHAR(13)," "),CHAR(10)," ")),_xlpm._code,TRIM(SUBSTITUTE(SUBSTITUTE($B60,CHAR(160),"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60" s="277"/>
      <c r="Y60" s="277" t="str">
        <f t="shared" si="3"/>
        <v/>
      </c>
      <c r="Z60" s="277" t="str">
        <f>_xlfn.LET(
  _xlpm.post,$O60,
  _xlpm.code,$B60,
  _xlpm.repRaw,IFERROR(_xlfn.XLOOKUP(_xlpm.code,'3.7 ESS'!$A:$A,'3.7 ESS'!$C:$C),""),
  _xlpm.rep,IF(_xlpm.repRaw="","NON",TRIM(SUBSTITUTE(SUBSTITUTE(_xlpm.repRaw,CHAR(160)," "),CHAR(10)," "))),
  IF(_xlpm.post&lt;&gt;"OUI","",
    IF(OR($M60="",$M60=0),"OUI",
      IF(OR(_xlpm.rep="Dès 2027",_xlpm.rep="dès 2027"),"dès 2027",
        IF(_xlpm.rep="OUI","OUI","NON")
      )
    )
  )
)</f>
        <v/>
      </c>
      <c r="AA60" s="286"/>
      <c r="AB60" s="291">
        <v>59.908099999999997</v>
      </c>
      <c r="AC60" s="379"/>
      <c r="AD60" s="286"/>
      <c r="AE60" s="291">
        <v>67.764899999999997</v>
      </c>
      <c r="AF60" s="379"/>
      <c r="AG60" s="286"/>
      <c r="AH60" s="368"/>
      <c r="AI60" s="369"/>
      <c r="AJ60" s="369"/>
      <c r="AK60" s="370"/>
      <c r="AL60" s="280">
        <f t="shared" si="2"/>
        <v>0</v>
      </c>
      <c r="AM60" s="280">
        <f t="shared" si="0"/>
        <v>0</v>
      </c>
      <c r="AN60" s="286"/>
      <c r="AO60" s="368"/>
      <c r="AP60" s="369"/>
      <c r="AQ60" s="369"/>
      <c r="AR60" s="370"/>
    </row>
    <row r="61" spans="1:44" s="178" customFormat="1" ht="25.5">
      <c r="A61" s="645"/>
      <c r="B61" s="317" t="s">
        <v>114</v>
      </c>
      <c r="C61" s="308" t="s">
        <v>266</v>
      </c>
      <c r="D61" s="205" t="s">
        <v>220</v>
      </c>
      <c r="E61" s="290" t="s">
        <v>748</v>
      </c>
      <c r="F61" s="241">
        <v>2</v>
      </c>
      <c r="G61" s="241">
        <v>2</v>
      </c>
      <c r="H61" s="241">
        <v>2</v>
      </c>
      <c r="I61" s="241"/>
      <c r="J61" s="241"/>
      <c r="K61" s="241"/>
      <c r="L61" s="184" t="s">
        <v>394</v>
      </c>
      <c r="M61" s="184" t="s">
        <v>60</v>
      </c>
      <c r="O61" s="377"/>
      <c r="P61" s="277" t="str">
        <f>_xlfn.LET(
  _xlpm.post,$O61,
  _xlpm.req,TRIM(SUBSTITUTE($D61,CHAR(160),"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61" s="277" t="str" cm="1">
        <f t="array" ref="Q61">_xlfn.LET(
 _xlpm.post,$O61,
 _xlpm.txt,TRIM(SUBSTITUTE(SUBSTITUTE($E61,CHAR(13),""),CHAR(10),"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61" s="277" t="str" cm="1">
        <f t="array" ref="R61">IF($O61&lt;&gt;"OUI","",IF(OR($F61="",$E61=""),"OUI",
_xlfn.LET(
_xlpm.req,$F61,
_xlpm.titres,'3.2 Spécialiste'!$A$16:$A$203,
_xlpm.nbS,'3.2 Spécialiste'!$B$16:$B$203,
_xlpm.nbI,'3.2 Spécialiste'!$C$16:$C$203,
_xlpm.niv,'3.2 Spécialiste'!$D$16:$D$203,
_xlpm.estRequis,ISNUMBER(SEARCH(_xlpm.titres,$E61)),
_xlpm.aMed,((_xlpm.nbS+_xlpm.nbI)&gt;0)*_xlpm.estRequis,
_xlpm.ok,_xlpm.aMed*(IF(_xlpm.niv="",0,_xlpm.niv)&gt;=_xlpm.req),
IF(SUMPRODUCT(_xlpm.ok)&gt;0,"OUI","NON")
)))</f>
        <v/>
      </c>
      <c r="S61" s="277" t="str">
        <f>_xlfn.LET(
  _xlpm.post,$O61,
  _xlpm.req,$G61,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61" s="277" t="str">
        <f>_xlfn.LET(
  _xlpm.post,$O61,
  _xlpm.req,$H61,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61" s="277" t="str" cm="1">
        <f t="array" ref="U61">_xlfn.LET(
  _xlpm._post,$O61,
  _xlpm._txt,TRIM(SUBSTITUTE(SUBSTITUTE($I61,CHAR(13),"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61" s="277" t="str" cm="1">
        <f t="array" ref="V61">_xlfn.LET(
  _xlpm._post,$O61,
  _xlpm._txt,TRIM(SUBSTITUTE(SUBSTITUTE($J61,CHAR(13),"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61" s="277" t="str" cm="1">
        <f t="array" ref="W61">_xlfn.LET(_xlpm._post,$O61,_xlpm._reqTB,TRIM(SUBSTITUTE(SUBSTITUTE($K61,CHAR(13)," "),CHAR(10)," ")),_xlpm._code,TRIM(SUBSTITUTE(SUBSTITUTE($B61,CHAR(160),"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61" s="277">
        <v>10</v>
      </c>
      <c r="Y61" s="277" t="str">
        <f t="shared" si="3"/>
        <v/>
      </c>
      <c r="Z61" s="277" t="str">
        <f>_xlfn.LET(
  _xlpm.post,$O61,
  _xlpm.code,$B61,
  _xlpm.repRaw,IFERROR(_xlfn.XLOOKUP(_xlpm.code,'3.7 ESS'!$A:$A,'3.7 ESS'!$C:$C),""),
  _xlpm.rep,IF(_xlpm.repRaw="","NON",TRIM(SUBSTITUTE(SUBSTITUTE(_xlpm.repRaw,CHAR(160)," "),CHAR(10)," "))),
  IF(_xlpm.post&lt;&gt;"OUI","",
    IF(OR($M61="",$M61=0),"OUI",
      IF(OR(_xlpm.rep="Dès 2027",_xlpm.rep="dès 2027"),"dès 2027",
        IF(_xlpm.rep="OUI","OUI","NON")
      )
    )
  )
)</f>
        <v/>
      </c>
      <c r="AA61" s="286"/>
      <c r="AB61" s="291">
        <v>6</v>
      </c>
      <c r="AC61" s="379"/>
      <c r="AD61" s="286"/>
      <c r="AE61" s="291">
        <v>6</v>
      </c>
      <c r="AF61" s="379"/>
      <c r="AG61" s="286"/>
      <c r="AH61" s="368"/>
      <c r="AI61" s="369"/>
      <c r="AJ61" s="369"/>
      <c r="AK61" s="370"/>
      <c r="AL61" s="280">
        <f t="shared" si="2"/>
        <v>0</v>
      </c>
      <c r="AM61" s="280">
        <f t="shared" si="0"/>
        <v>0</v>
      </c>
      <c r="AN61" s="286"/>
      <c r="AO61" s="368"/>
      <c r="AP61" s="369"/>
      <c r="AQ61" s="369"/>
      <c r="AR61" s="370"/>
    </row>
    <row r="62" spans="1:44" s="178" customFormat="1" ht="13.5" thickBot="1">
      <c r="A62" s="646"/>
      <c r="B62" s="224" t="s">
        <v>115</v>
      </c>
      <c r="C62" s="225" t="s">
        <v>499</v>
      </c>
      <c r="D62" s="226"/>
      <c r="E62" s="227"/>
      <c r="F62" s="228"/>
      <c r="G62" s="228"/>
      <c r="H62" s="228"/>
      <c r="I62" s="228"/>
      <c r="J62" s="228"/>
      <c r="K62" s="228"/>
      <c r="L62" s="229"/>
      <c r="M62" s="229"/>
      <c r="O62" s="229"/>
      <c r="P62" s="277" t="str">
        <f>_xlfn.LET(
  _xlpm.post,$O62,
  _xlpm.req,TRIM(SUBSTITUTE($D62,CHAR(160),"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62" s="277" t="str" cm="1">
        <f t="array" ref="Q62">_xlfn.LET(
 _xlpm.post,$O62,
 _xlpm.txt,TRIM(SUBSTITUTE(SUBSTITUTE($E62,CHAR(13),""),CHAR(10),"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62" s="277" t="str" cm="1">
        <f t="array" ref="R62">IF($O62&lt;&gt;"OUI","",IF(OR($F62="",$E62=""),"OUI",
_xlfn.LET(
_xlpm.req,$F62,
_xlpm.titres,'3.2 Spécialiste'!$A$16:$A$203,
_xlpm.nbS,'3.2 Spécialiste'!$B$16:$B$203,
_xlpm.nbI,'3.2 Spécialiste'!$C$16:$C$203,
_xlpm.niv,'3.2 Spécialiste'!$D$16:$D$203,
_xlpm.estRequis,ISNUMBER(SEARCH(_xlpm.titres,$E62)),
_xlpm.aMed,((_xlpm.nbS+_xlpm.nbI)&gt;0)*_xlpm.estRequis,
_xlpm.ok,_xlpm.aMed*(IF(_xlpm.niv="",0,_xlpm.niv)&gt;=_xlpm.req),
IF(SUMPRODUCT(_xlpm.ok)&gt;0,"OUI","NON")
)))</f>
        <v/>
      </c>
      <c r="S62" s="277" t="str">
        <f>_xlfn.LET(
  _xlpm.post,$O62,
  _xlpm.req,$G62,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62" s="277" t="str">
        <f>_xlfn.LET(
  _xlpm.post,$O62,
  _xlpm.req,$H62,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62" s="277" t="str" cm="1">
        <f t="array" ref="U62">_xlfn.LET(
  _xlpm._post,$O62,
  _xlpm._txt,TRIM(SUBSTITUTE(SUBSTITUTE($I62,CHAR(13),"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62" s="277" t="str" cm="1">
        <f t="array" ref="V62">_xlfn.LET(
  _xlpm._post,$O62,
  _xlpm._txt,TRIM(SUBSTITUTE(SUBSTITUTE($J62,CHAR(13),"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62" s="277" t="str" cm="1">
        <f t="array" ref="W62">_xlfn.LET(_xlpm._post,$O62,_xlpm._reqTB,TRIM(SUBSTITUTE(SUBSTITUTE($K62,CHAR(13)," "),CHAR(10)," ")),_xlpm._code,TRIM(SUBSTITUTE(SUBSTITUTE($B62,CHAR(160),"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62" s="277"/>
      <c r="Y62" s="277" t="str">
        <f t="shared" si="3"/>
        <v/>
      </c>
      <c r="Z62" s="277" t="str">
        <f>_xlfn.LET(
  _xlpm.post,$O62,
  _xlpm.code,$B62,
  _xlpm.repRaw,IFERROR(_xlfn.XLOOKUP(_xlpm.code,'3.7 ESS'!$A:$A,'3.7 ESS'!$C:$C),""),
  _xlpm.rep,IF(_xlpm.repRaw="","NON",TRIM(SUBSTITUTE(SUBSTITUTE(_xlpm.repRaw,CHAR(160)," "),CHAR(10)," "))),
  IF(_xlpm.post&lt;&gt;"OUI","",
    IF(OR($M62="",$M62=0),"OUI",
      IF(OR(_xlpm.rep="Dès 2027",_xlpm.rep="dès 2027"),"dès 2027",
        IF(_xlpm.rep="OUI","OUI","NON")
      )
    )
  )
)</f>
        <v/>
      </c>
      <c r="AA62" s="286"/>
      <c r="AB62" s="318"/>
      <c r="AC62" s="318"/>
      <c r="AD62" s="286"/>
      <c r="AE62" s="318"/>
      <c r="AF62" s="318"/>
      <c r="AG62" s="286"/>
      <c r="AH62" s="319"/>
      <c r="AI62" s="320"/>
      <c r="AJ62" s="320"/>
      <c r="AK62" s="321"/>
      <c r="AL62" s="280"/>
      <c r="AM62" s="280"/>
      <c r="AN62" s="286"/>
      <c r="AO62" s="319"/>
      <c r="AP62" s="320"/>
      <c r="AQ62" s="320"/>
      <c r="AR62" s="321"/>
    </row>
    <row r="63" spans="1:44" s="178" customFormat="1" ht="25.5">
      <c r="A63" s="644" t="s">
        <v>267</v>
      </c>
      <c r="B63" s="272" t="s">
        <v>116</v>
      </c>
      <c r="C63" s="273" t="s">
        <v>268</v>
      </c>
      <c r="D63" s="240" t="s">
        <v>220</v>
      </c>
      <c r="E63" s="220" t="s">
        <v>757</v>
      </c>
      <c r="F63" s="275">
        <v>2</v>
      </c>
      <c r="G63" s="275">
        <v>2</v>
      </c>
      <c r="H63" s="275">
        <v>1</v>
      </c>
      <c r="I63" s="275" t="s">
        <v>398</v>
      </c>
      <c r="J63" s="275"/>
      <c r="K63" s="275"/>
      <c r="L63" s="177" t="s">
        <v>394</v>
      </c>
      <c r="M63" s="177"/>
      <c r="O63" s="376"/>
      <c r="P63" s="277" t="str">
        <f>_xlfn.LET(
  _xlpm.post,$O63,
  _xlpm.req,TRIM(SUBSTITUTE($D63,CHAR(160),"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63" s="277" t="str" cm="1">
        <f t="array" ref="Q63">_xlfn.LET(
 _xlpm.post,$O63,
 _xlpm.txt,TRIM(SUBSTITUTE(SUBSTITUTE($E63,CHAR(13),""),CHAR(10),"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63" s="277" t="str" cm="1">
        <f t="array" ref="R63">IF($O63&lt;&gt;"OUI","",IF(OR($F63="",$E63=""),"OUI",
_xlfn.LET(
_xlpm.req,$F63,
_xlpm.titres,'3.2 Spécialiste'!$A$16:$A$203,
_xlpm.nbS,'3.2 Spécialiste'!$B$16:$B$203,
_xlpm.nbI,'3.2 Spécialiste'!$C$16:$C$203,
_xlpm.niv,'3.2 Spécialiste'!$D$16:$D$203,
_xlpm.estRequis,ISNUMBER(SEARCH(_xlpm.titres,$E63)),
_xlpm.aMed,((_xlpm.nbS+_xlpm.nbI)&gt;0)*_xlpm.estRequis,
_xlpm.ok,_xlpm.aMed*(IF(_xlpm.niv="",0,_xlpm.niv)&gt;=_xlpm.req),
IF(SUMPRODUCT(_xlpm.ok)&gt;0,"OUI","NON")
)))</f>
        <v/>
      </c>
      <c r="S63" s="277" t="str">
        <f>_xlfn.LET(
  _xlpm.post,$O63,
  _xlpm.req,$G63,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63" s="277" t="str">
        <f>_xlfn.LET(
  _xlpm.post,$O63,
  _xlpm.req,$H63,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63" s="277" t="str" cm="1">
        <f t="array" ref="U63">_xlfn.LET(
  _xlpm._post,$O63,
  _xlpm._txt,TRIM(SUBSTITUTE(SUBSTITUTE($I63,CHAR(13),"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63" s="277" t="str" cm="1">
        <f t="array" ref="V63">_xlfn.LET(
  _xlpm._post,$O63,
  _xlpm._txt,TRIM(SUBSTITUTE(SUBSTITUTE($J63,CHAR(13),"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63" s="277" t="str" cm="1">
        <f t="array" ref="W63">_xlfn.LET(_xlpm._post,$O63,_xlpm._reqTB,TRIM(SUBSTITUTE(SUBSTITUTE($K63,CHAR(13)," "),CHAR(10)," ")),_xlpm._code,TRIM(SUBSTITUTE(SUBSTITUTE($B63,CHAR(160),"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63" s="277">
        <v>10</v>
      </c>
      <c r="Y63" s="277" t="str">
        <f t="shared" si="3"/>
        <v/>
      </c>
      <c r="Z63" s="277" t="str">
        <f>_xlfn.LET(
  _xlpm.post,$O63,
  _xlpm.code,$B63,
  _xlpm.repRaw,IFERROR(_xlfn.XLOOKUP(_xlpm.code,'3.7 ESS'!$A:$A,'3.7 ESS'!$C:$C),""),
  _xlpm.rep,IF(_xlpm.repRaw="","NON",TRIM(SUBSTITUTE(SUBSTITUTE(_xlpm.repRaw,CHAR(160)," "),CHAR(10)," "))),
  IF(_xlpm.post&lt;&gt;"OUI","",
    IF(OR($M63="",$M63=0),"OUI",
      IF(OR(_xlpm.rep="Dès 2027",_xlpm.rep="dès 2027"),"dès 2027",
        IF(_xlpm.rep="OUI","OUI","NON")
      )
    )
  )
)</f>
        <v/>
      </c>
      <c r="AA63" s="286"/>
      <c r="AB63" s="293">
        <v>73.239199999999997</v>
      </c>
      <c r="AC63" s="378"/>
      <c r="AD63" s="286"/>
      <c r="AE63" s="293">
        <v>80.298400000000001</v>
      </c>
      <c r="AF63" s="378"/>
      <c r="AG63" s="286"/>
      <c r="AH63" s="365"/>
      <c r="AI63" s="366"/>
      <c r="AJ63" s="366"/>
      <c r="AK63" s="367"/>
      <c r="AL63" s="280">
        <f t="shared" si="2"/>
        <v>0</v>
      </c>
      <c r="AM63" s="280">
        <f t="shared" si="0"/>
        <v>0</v>
      </c>
      <c r="AN63" s="286"/>
      <c r="AO63" s="365"/>
      <c r="AP63" s="366"/>
      <c r="AQ63" s="366"/>
      <c r="AR63" s="367"/>
    </row>
    <row r="64" spans="1:44" s="178" customFormat="1" ht="63.75">
      <c r="A64" s="645"/>
      <c r="B64" s="288" t="s">
        <v>117</v>
      </c>
      <c r="C64" s="289" t="s">
        <v>269</v>
      </c>
      <c r="D64" s="205" t="s">
        <v>220</v>
      </c>
      <c r="E64" s="290" t="s">
        <v>749</v>
      </c>
      <c r="F64" s="241">
        <v>2</v>
      </c>
      <c r="G64" s="241">
        <v>2</v>
      </c>
      <c r="H64" s="241">
        <v>1</v>
      </c>
      <c r="I64" s="241" t="s">
        <v>121</v>
      </c>
      <c r="J64" s="241" t="s">
        <v>399</v>
      </c>
      <c r="K64" s="241"/>
      <c r="L64" s="184"/>
      <c r="M64" s="184"/>
      <c r="O64" s="377"/>
      <c r="P64" s="277" t="str">
        <f>_xlfn.LET(
  _xlpm.post,$O64,
  _xlpm.req,TRIM(SUBSTITUTE($D64,CHAR(160),"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64" s="277" t="str" cm="1">
        <f t="array" ref="Q64">_xlfn.LET(
 _xlpm.post,$O64,
 _xlpm.txt,TRIM(SUBSTITUTE(SUBSTITUTE($E64,CHAR(13),""),CHAR(10),"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64" s="277" t="str" cm="1">
        <f t="array" ref="R64">IF($O64&lt;&gt;"OUI","",IF(OR($F64="",$E64=""),"OUI",
_xlfn.LET(
_xlpm.req,$F64,
_xlpm.titres,'3.2 Spécialiste'!$A$16:$A$203,
_xlpm.nbS,'3.2 Spécialiste'!$B$16:$B$203,
_xlpm.nbI,'3.2 Spécialiste'!$C$16:$C$203,
_xlpm.niv,'3.2 Spécialiste'!$D$16:$D$203,
_xlpm.estRequis,ISNUMBER(SEARCH(_xlpm.titres,$E64)),
_xlpm.aMed,((_xlpm.nbS+_xlpm.nbI)&gt;0)*_xlpm.estRequis,
_xlpm.ok,_xlpm.aMed*(IF(_xlpm.niv="",0,_xlpm.niv)&gt;=_xlpm.req),
IF(SUMPRODUCT(_xlpm.ok)&gt;0,"OUI","NON")
)))</f>
        <v/>
      </c>
      <c r="S64" s="277" t="str">
        <f>_xlfn.LET(
  _xlpm.post,$O64,
  _xlpm.req,$G64,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64" s="277" t="str">
        <f>_xlfn.LET(
  _xlpm.post,$O64,
  _xlpm.req,$H64,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64" s="277" t="str" cm="1">
        <f t="array" ref="U64">_xlfn.LET(
  _xlpm._post,$O64,
  _xlpm._txt,TRIM(SUBSTITUTE(SUBSTITUTE($I64,CHAR(13),"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64" s="277" t="str" cm="1">
        <f t="array" ref="V64">_xlfn.LET(
  _xlpm._post,$O64,
  _xlpm._txt,TRIM(SUBSTITUTE(SUBSTITUTE($J64,CHAR(13),"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64" s="277" t="str" cm="1">
        <f t="array" ref="W64">_xlfn.LET(_xlpm._post,$O64,_xlpm._reqTB,TRIM(SUBSTITUTE(SUBSTITUTE($K64,CHAR(13)," "),CHAR(10)," ")),_xlpm._code,TRIM(SUBSTITUTE(SUBSTITUTE($B64,CHAR(160),"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64" s="277"/>
      <c r="Y64" s="277" t="str">
        <f t="shared" si="3"/>
        <v/>
      </c>
      <c r="Z64" s="277" t="str">
        <f>_xlfn.LET(
  _xlpm.post,$O64,
  _xlpm.code,$B64,
  _xlpm.repRaw,IFERROR(_xlfn.XLOOKUP(_xlpm.code,'3.7 ESS'!$A:$A,'3.7 ESS'!$C:$C),""),
  _xlpm.rep,IF(_xlpm.repRaw="","NON",TRIM(SUBSTITUTE(SUBSTITUTE(_xlpm.repRaw,CHAR(160)," "),CHAR(10)," "))),
  IF(_xlpm.post&lt;&gt;"OUI","",
    IF(OR($M64="",$M64=0),"OUI",
      IF(OR(_xlpm.rep="Dès 2027",_xlpm.rep="dès 2027"),"dès 2027",
        IF(_xlpm.rep="OUI","OUI","NON")
      )
    )
  )
)</f>
        <v/>
      </c>
      <c r="AA64" s="286"/>
      <c r="AB64" s="291">
        <v>12</v>
      </c>
      <c r="AC64" s="379"/>
      <c r="AD64" s="286"/>
      <c r="AE64" s="291">
        <v>14</v>
      </c>
      <c r="AF64" s="379"/>
      <c r="AG64" s="286"/>
      <c r="AH64" s="368"/>
      <c r="AI64" s="369"/>
      <c r="AJ64" s="369"/>
      <c r="AK64" s="370"/>
      <c r="AL64" s="280">
        <f t="shared" si="2"/>
        <v>0</v>
      </c>
      <c r="AM64" s="280">
        <f t="shared" si="0"/>
        <v>0</v>
      </c>
      <c r="AN64" s="286"/>
      <c r="AO64" s="368"/>
      <c r="AP64" s="369"/>
      <c r="AQ64" s="369"/>
      <c r="AR64" s="370"/>
    </row>
    <row r="65" spans="1:44" s="178" customFormat="1" ht="63.75">
      <c r="A65" s="645"/>
      <c r="B65" s="288" t="s">
        <v>118</v>
      </c>
      <c r="C65" s="289" t="s">
        <v>270</v>
      </c>
      <c r="D65" s="205" t="s">
        <v>220</v>
      </c>
      <c r="E65" s="290" t="s">
        <v>759</v>
      </c>
      <c r="F65" s="241">
        <v>3</v>
      </c>
      <c r="G65" s="241">
        <v>3</v>
      </c>
      <c r="H65" s="241">
        <v>2</v>
      </c>
      <c r="I65" s="241"/>
      <c r="J65" s="241" t="s">
        <v>124</v>
      </c>
      <c r="K65" s="241"/>
      <c r="L65" s="184" t="s">
        <v>400</v>
      </c>
      <c r="M65" s="184" t="s">
        <v>60</v>
      </c>
      <c r="O65" s="377"/>
      <c r="P65" s="277" t="str">
        <f>_xlfn.LET(
  _xlpm.post,$O65,
  _xlpm.req,TRIM(SUBSTITUTE($D65,CHAR(160),"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65" s="277" t="str" cm="1">
        <f t="array" ref="Q65">_xlfn.LET(
 _xlpm.post,$O65,
 _xlpm.txt,TRIM(SUBSTITUTE(SUBSTITUTE($E65,CHAR(13),""),CHAR(10),"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65" s="277" t="str" cm="1">
        <f t="array" ref="R65">IF($O65&lt;&gt;"OUI","",IF(OR($F65="",$E65=""),"OUI",
_xlfn.LET(
_xlpm.req,$F65,
_xlpm.titres,'3.2 Spécialiste'!$A$16:$A$203,
_xlpm.nbS,'3.2 Spécialiste'!$B$16:$B$203,
_xlpm.nbI,'3.2 Spécialiste'!$C$16:$C$203,
_xlpm.niv,'3.2 Spécialiste'!$D$16:$D$203,
_xlpm.estRequis,ISNUMBER(SEARCH(_xlpm.titres,$E65)),
_xlpm.aMed,((_xlpm.nbS+_xlpm.nbI)&gt;0)*_xlpm.estRequis,
_xlpm.ok,_xlpm.aMed*(IF(_xlpm.niv="",0,_xlpm.niv)&gt;=_xlpm.req),
IF(SUMPRODUCT(_xlpm.ok)&gt;0,"OUI","NON")
)))</f>
        <v/>
      </c>
      <c r="S65" s="277" t="str">
        <f>_xlfn.LET(
  _xlpm.post,$O65,
  _xlpm.req,$G65,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65" s="277" t="str">
        <f>_xlfn.LET(
  _xlpm.post,$O65,
  _xlpm.req,$H65,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65" s="277" t="str" cm="1">
        <f t="array" ref="U65">_xlfn.LET(
  _xlpm._post,$O65,
  _xlpm._txt,TRIM(SUBSTITUTE(SUBSTITUTE($I65,CHAR(13),"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65" s="277" t="str" cm="1">
        <f t="array" ref="V65">_xlfn.LET(
  _xlpm._post,$O65,
  _xlpm._txt,TRIM(SUBSTITUTE(SUBSTITUTE($J65,CHAR(13),"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65" s="277" t="str" cm="1">
        <f t="array" ref="W65">_xlfn.LET(_xlpm._post,$O65,_xlpm._reqTB,TRIM(SUBSTITUTE(SUBSTITUTE($K65,CHAR(13)," "),CHAR(10)," ")),_xlpm._code,TRIM(SUBSTITUTE(SUBSTITUTE($B65,CHAR(160),"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65" s="277">
        <v>20</v>
      </c>
      <c r="Y65" s="277" t="str">
        <f t="shared" si="3"/>
        <v/>
      </c>
      <c r="Z65" s="277" t="str">
        <f>_xlfn.LET(
  _xlpm.post,$O65,
  _xlpm.code,$B65,
  _xlpm.repRaw,IFERROR(_xlfn.XLOOKUP(_xlpm.code,'3.7 ESS'!$A:$A,'3.7 ESS'!$C:$C),""),
  _xlpm.rep,IF(_xlpm.repRaw="","NON",TRIM(SUBSTITUTE(SUBSTITUTE(_xlpm.repRaw,CHAR(160)," "),CHAR(10)," "))),
  IF(_xlpm.post&lt;&gt;"OUI","",
    IF(OR($M65="",$M65=0),"OUI",
      IF(OR(_xlpm.rep="Dès 2027",_xlpm.rep="dès 2027"),"dès 2027",
        IF(_xlpm.rep="OUI","OUI","NON")
      )
    )
  )
)</f>
        <v/>
      </c>
      <c r="AA65" s="286"/>
      <c r="AB65" s="291">
        <v>55.663600000000002</v>
      </c>
      <c r="AC65" s="379"/>
      <c r="AD65" s="286"/>
      <c r="AE65" s="291">
        <v>59.817599999999999</v>
      </c>
      <c r="AF65" s="379"/>
      <c r="AG65" s="286"/>
      <c r="AH65" s="368"/>
      <c r="AI65" s="369"/>
      <c r="AJ65" s="369"/>
      <c r="AK65" s="370"/>
      <c r="AL65" s="280">
        <f t="shared" si="2"/>
        <v>0</v>
      </c>
      <c r="AM65" s="280">
        <f t="shared" si="0"/>
        <v>0</v>
      </c>
      <c r="AN65" s="286"/>
      <c r="AO65" s="368"/>
      <c r="AP65" s="369"/>
      <c r="AQ65" s="369"/>
      <c r="AR65" s="370"/>
    </row>
    <row r="66" spans="1:44" s="178" customFormat="1" ht="51">
      <c r="A66" s="645"/>
      <c r="B66" s="288" t="s">
        <v>119</v>
      </c>
      <c r="C66" s="289" t="s">
        <v>271</v>
      </c>
      <c r="D66" s="205" t="s">
        <v>220</v>
      </c>
      <c r="E66" s="290" t="s">
        <v>844</v>
      </c>
      <c r="F66" s="241">
        <v>2</v>
      </c>
      <c r="G66" s="241">
        <v>2</v>
      </c>
      <c r="H66" s="241">
        <v>2</v>
      </c>
      <c r="I66" s="241" t="s">
        <v>401</v>
      </c>
      <c r="J66" s="241" t="s">
        <v>402</v>
      </c>
      <c r="K66" s="241"/>
      <c r="L66" s="184" t="s">
        <v>403</v>
      </c>
      <c r="M66" s="184"/>
      <c r="O66" s="377"/>
      <c r="P66" s="277" t="str">
        <f>_xlfn.LET(
  _xlpm.post,$O66,
  _xlpm.req,TRIM(SUBSTITUTE($D66,CHAR(160),"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66" s="277" t="str" cm="1">
        <f t="array" ref="Q66">_xlfn.LET(
 _xlpm.post,$O66,
 _xlpm.txt,TRIM(SUBSTITUTE(SUBSTITUTE($E66,CHAR(13),""),CHAR(10),"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66" s="277" t="str" cm="1">
        <f t="array" ref="R66">IF($O66&lt;&gt;"OUI","",IF(OR($F66="",$E66=""),"OUI",
_xlfn.LET(
_xlpm.req,$F66,
_xlpm.titres,'3.2 Spécialiste'!$A$16:$A$203,
_xlpm.nbS,'3.2 Spécialiste'!$B$16:$B$203,
_xlpm.nbI,'3.2 Spécialiste'!$C$16:$C$203,
_xlpm.niv,'3.2 Spécialiste'!$D$16:$D$203,
_xlpm.estRequis,ISNUMBER(SEARCH(_xlpm.titres,$E66)),
_xlpm.aMed,((_xlpm.nbS+_xlpm.nbI)&gt;0)*_xlpm.estRequis,
_xlpm.ok,_xlpm.aMed*(IF(_xlpm.niv="",0,_xlpm.niv)&gt;=_xlpm.req),
IF(SUMPRODUCT(_xlpm.ok)&gt;0,"OUI","NON")
)))</f>
        <v/>
      </c>
      <c r="S66" s="277" t="str">
        <f>_xlfn.LET(
  _xlpm.post,$O66,
  _xlpm.req,$G66,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66" s="277" t="str">
        <f>_xlfn.LET(
  _xlpm.post,$O66,
  _xlpm.req,$H66,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66" s="277" t="str" cm="1">
        <f t="array" ref="U66">_xlfn.LET(
  _xlpm._post,$O66,
  _xlpm._txt,TRIM(SUBSTITUTE(SUBSTITUTE($I66,CHAR(13),"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66" s="277" t="str" cm="1">
        <f t="array" ref="V66">_xlfn.LET(
  _xlpm._post,$O66,
  _xlpm._txt,TRIM(SUBSTITUTE(SUBSTITUTE($J66,CHAR(13),"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66" s="277" t="str" cm="1">
        <f t="array" ref="W66">_xlfn.LET(_xlpm._post,$O66,_xlpm._reqTB,TRIM(SUBSTITUTE(SUBSTITUTE($K66,CHAR(13)," "),CHAR(10)," ")),_xlpm._code,TRIM(SUBSTITUTE(SUBSTITUTE($B66,CHAR(160),"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66" s="322" t="s">
        <v>810</v>
      </c>
      <c r="Y66" s="323" t="str">
        <f>IF($O66&lt;&gt;"OUI","",IF(OR($AM66&gt;=10,$AM66+$AM67&gt;=20),"VERT","ROUGE"))</f>
        <v/>
      </c>
      <c r="Z66" s="277" t="str">
        <f>_xlfn.LET(
  _xlpm.post,$O66,
  _xlpm.code,$B66,
  _xlpm.repRaw,IFERROR(_xlfn.XLOOKUP(_xlpm.code,'3.7 ESS'!$A:$A,'3.7 ESS'!$C:$C),""),
  _xlpm.rep,IF(_xlpm.repRaw="","NON",TRIM(SUBSTITUTE(SUBSTITUTE(_xlpm.repRaw,CHAR(160)," "),CHAR(10)," "))),
  IF(_xlpm.post&lt;&gt;"OUI","",
    IF(OR($M66="",$M66=0),"OUI",
      IF(OR(_xlpm.rep="Dès 2027",_xlpm.rep="dès 2027"),"dès 2027",
        IF(_xlpm.rep="OUI","OUI","NON")
      )
    )
  )
)</f>
        <v/>
      </c>
      <c r="AA66" s="286"/>
      <c r="AB66" s="291">
        <v>38</v>
      </c>
      <c r="AC66" s="379"/>
      <c r="AD66" s="286"/>
      <c r="AE66" s="291">
        <v>40</v>
      </c>
      <c r="AF66" s="379"/>
      <c r="AG66" s="286"/>
      <c r="AH66" s="368"/>
      <c r="AI66" s="369"/>
      <c r="AJ66" s="369"/>
      <c r="AK66" s="370"/>
      <c r="AL66" s="280">
        <f t="shared" si="2"/>
        <v>0</v>
      </c>
      <c r="AM66" s="280">
        <f t="shared" si="0"/>
        <v>0</v>
      </c>
      <c r="AN66" s="286"/>
      <c r="AO66" s="368"/>
      <c r="AP66" s="369"/>
      <c r="AQ66" s="369"/>
      <c r="AR66" s="370"/>
    </row>
    <row r="67" spans="1:44" s="178" customFormat="1" ht="51">
      <c r="A67" s="645"/>
      <c r="B67" s="288" t="s">
        <v>120</v>
      </c>
      <c r="C67" s="289" t="s">
        <v>272</v>
      </c>
      <c r="D67" s="205" t="s">
        <v>220</v>
      </c>
      <c r="E67" s="290" t="s">
        <v>750</v>
      </c>
      <c r="F67" s="241">
        <v>2</v>
      </c>
      <c r="G67" s="241">
        <v>2</v>
      </c>
      <c r="H67" s="241">
        <v>2</v>
      </c>
      <c r="I67" s="241" t="s">
        <v>405</v>
      </c>
      <c r="J67" s="241" t="s">
        <v>406</v>
      </c>
      <c r="K67" s="241"/>
      <c r="L67" s="184" t="s">
        <v>407</v>
      </c>
      <c r="M67" s="184" t="s">
        <v>60</v>
      </c>
      <c r="O67" s="377"/>
      <c r="P67" s="277" t="str">
        <f>_xlfn.LET(
  _xlpm.post,$O67,
  _xlpm.req,TRIM(SUBSTITUTE($D67,CHAR(160),"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67" s="277" t="str" cm="1">
        <f t="array" ref="Q67">_xlfn.LET(
 _xlpm.post,$O67,
 _xlpm.txt,TRIM(SUBSTITUTE(SUBSTITUTE($E67,CHAR(13),""),CHAR(10),"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67" s="277" t="str" cm="1">
        <f t="array" ref="R67">IF($O67&lt;&gt;"OUI","",IF(OR($F67="",$E67=""),"OUI",
_xlfn.LET(
_xlpm.req,$F67,
_xlpm.titres,'3.2 Spécialiste'!$A$16:$A$203,
_xlpm.nbS,'3.2 Spécialiste'!$B$16:$B$203,
_xlpm.nbI,'3.2 Spécialiste'!$C$16:$C$203,
_xlpm.niv,'3.2 Spécialiste'!$D$16:$D$203,
_xlpm.estRequis,ISNUMBER(SEARCH(_xlpm.titres,$E67)),
_xlpm.aMed,((_xlpm.nbS+_xlpm.nbI)&gt;0)*_xlpm.estRequis,
_xlpm.ok,_xlpm.aMed*(IF(_xlpm.niv="",0,_xlpm.niv)&gt;=_xlpm.req),
IF(SUMPRODUCT(_xlpm.ok)&gt;0,"OUI","NON")
)))</f>
        <v/>
      </c>
      <c r="S67" s="277" t="str">
        <f>_xlfn.LET(
  _xlpm.post,$O67,
  _xlpm.req,$G67,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67" s="277" t="str">
        <f>_xlfn.LET(
  _xlpm.post,$O67,
  _xlpm.req,$H67,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67" s="277" t="str" cm="1">
        <f t="array" ref="U67">_xlfn.LET(
  _xlpm._post,$O67,
  _xlpm._txt,TRIM(SUBSTITUTE(SUBSTITUTE($I67,CHAR(13),"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67" s="277" t="str" cm="1">
        <f t="array" ref="V67">_xlfn.LET(
  _xlpm._post,$O67,
  _xlpm._txt,TRIM(SUBSTITUTE(SUBSTITUTE($J67,CHAR(13),"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67" s="277" t="str" cm="1">
        <f t="array" ref="W67">_xlfn.LET(_xlpm._post,$O67,_xlpm._reqTB,TRIM(SUBSTITUTE(SUBSTITUTE($K67,CHAR(13)," "),CHAR(10)," ")),_xlpm._code,TRIM(SUBSTITUTE(SUBSTITUTE($B67,CHAR(160),"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67" s="322" t="s">
        <v>810</v>
      </c>
      <c r="Y67" s="323" t="str">
        <f>IF($O67&lt;&gt;"OUI","",IF(OR($AM67&gt;=10,$AM66+$AM67&gt;=20),"VERT","ROUGE"))</f>
        <v/>
      </c>
      <c r="Z67" s="277" t="str">
        <f>_xlfn.LET(
  _xlpm.post,$O67,
  _xlpm.code,$B67,
  _xlpm.repRaw,IFERROR(_xlfn.XLOOKUP(_xlpm.code,'3.7 ESS'!$A:$A,'3.7 ESS'!$C:$C),""),
  _xlpm.rep,IF(_xlpm.repRaw="","NON",TRIM(SUBSTITUTE(SUBSTITUTE(_xlpm.repRaw,CHAR(160)," "),CHAR(10)," "))),
  IF(_xlpm.post&lt;&gt;"OUI","",
    IF(OR($M67="",$M67=0),"OUI",
      IF(OR(_xlpm.rep="Dès 2027",_xlpm.rep="dès 2027"),"dès 2027",
        IF(_xlpm.rep="OUI","OUI","NON")
      )
    )
  )
)</f>
        <v/>
      </c>
      <c r="AA67" s="286"/>
      <c r="AB67" s="291">
        <v>149.51499999999999</v>
      </c>
      <c r="AC67" s="379"/>
      <c r="AD67" s="286"/>
      <c r="AE67" s="291">
        <v>159.18950000000001</v>
      </c>
      <c r="AF67" s="379"/>
      <c r="AG67" s="286"/>
      <c r="AH67" s="368"/>
      <c r="AI67" s="369"/>
      <c r="AJ67" s="369"/>
      <c r="AK67" s="370"/>
      <c r="AL67" s="280">
        <f t="shared" si="2"/>
        <v>0</v>
      </c>
      <c r="AM67" s="280">
        <f t="shared" si="0"/>
        <v>0</v>
      </c>
      <c r="AN67" s="286"/>
      <c r="AO67" s="368"/>
      <c r="AP67" s="369"/>
      <c r="AQ67" s="369"/>
      <c r="AR67" s="370"/>
    </row>
    <row r="68" spans="1:44" s="178" customFormat="1">
      <c r="A68" s="645"/>
      <c r="B68" s="288" t="s">
        <v>121</v>
      </c>
      <c r="C68" s="289" t="s">
        <v>273</v>
      </c>
      <c r="D68" s="205" t="s">
        <v>220</v>
      </c>
      <c r="E68" s="290" t="s">
        <v>408</v>
      </c>
      <c r="F68" s="241">
        <v>2</v>
      </c>
      <c r="G68" s="241">
        <v>2</v>
      </c>
      <c r="H68" s="241">
        <v>1</v>
      </c>
      <c r="I68" s="241"/>
      <c r="J68" s="241"/>
      <c r="K68" s="241"/>
      <c r="L68" s="184"/>
      <c r="M68" s="184"/>
      <c r="O68" s="377"/>
      <c r="P68" s="277" t="str">
        <f>_xlfn.LET(
  _xlpm.post,$O68,
  _xlpm.req,TRIM(SUBSTITUTE($D68,CHAR(160),"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68" s="277" t="str" cm="1">
        <f t="array" ref="Q68">_xlfn.LET(
 _xlpm.post,$O68,
 _xlpm.txt,TRIM(SUBSTITUTE(SUBSTITUTE($E68,CHAR(13),""),CHAR(10),"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68" s="277" t="str" cm="1">
        <f t="array" ref="R68">IF($O68&lt;&gt;"OUI","",IF(OR($F68="",$E68=""),"OUI",
_xlfn.LET(
_xlpm.req,$F68,
_xlpm.titres,'3.2 Spécialiste'!$A$16:$A$203,
_xlpm.nbS,'3.2 Spécialiste'!$B$16:$B$203,
_xlpm.nbI,'3.2 Spécialiste'!$C$16:$C$203,
_xlpm.niv,'3.2 Spécialiste'!$D$16:$D$203,
_xlpm.estRequis,ISNUMBER(SEARCH(_xlpm.titres,$E68)),
_xlpm.aMed,((_xlpm.nbS+_xlpm.nbI)&gt;0)*_xlpm.estRequis,
_xlpm.ok,_xlpm.aMed*(IF(_xlpm.niv="",0,_xlpm.niv)&gt;=_xlpm.req),
IF(SUMPRODUCT(_xlpm.ok)&gt;0,"OUI","NON")
)))</f>
        <v/>
      </c>
      <c r="S68" s="277" t="str">
        <f>_xlfn.LET(
  _xlpm.post,$O68,
  _xlpm.req,$G68,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68" s="277" t="str">
        <f>_xlfn.LET(
  _xlpm.post,$O68,
  _xlpm.req,$H68,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68" s="277" t="str" cm="1">
        <f t="array" ref="U68">_xlfn.LET(
  _xlpm._post,$O68,
  _xlpm._txt,TRIM(SUBSTITUTE(SUBSTITUTE($I68,CHAR(13),"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68" s="277" t="str" cm="1">
        <f t="array" ref="V68">_xlfn.LET(
  _xlpm._post,$O68,
  _xlpm._txt,TRIM(SUBSTITUTE(SUBSTITUTE($J68,CHAR(13),"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68" s="277" t="str" cm="1">
        <f t="array" ref="W68">_xlfn.LET(_xlpm._post,$O68,_xlpm._reqTB,TRIM(SUBSTITUTE(SUBSTITUTE($K68,CHAR(13)," "),CHAR(10)," ")),_xlpm._code,TRIM(SUBSTITUTE(SUBSTITUTE($B68,CHAR(160),"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68" s="277"/>
      <c r="Y68" s="277" t="str">
        <f t="shared" ref="Y68:Y99" si="4">IF($O68&lt;&gt;"OUI","",
IF(OR($X68="",$X68=0),"VERT",
IF($AM68&gt;=$X68,"VERT","ROUGE")
))</f>
        <v/>
      </c>
      <c r="Z68" s="277" t="str">
        <f>_xlfn.LET(
  _xlpm.post,$O68,
  _xlpm.code,$B68,
  _xlpm.repRaw,IFERROR(_xlfn.XLOOKUP(_xlpm.code,'3.7 ESS'!$A:$A,'3.7 ESS'!$C:$C),""),
  _xlpm.rep,IF(_xlpm.repRaw="","NON",TRIM(SUBSTITUTE(SUBSTITUTE(_xlpm.repRaw,CHAR(160)," "),CHAR(10)," "))),
  IF(_xlpm.post&lt;&gt;"OUI","",
    IF(OR($M68="",$M68=0),"OUI",
      IF(OR(_xlpm.rep="Dès 2027",_xlpm.rep="dès 2027"),"dès 2027",
        IF(_xlpm.rep="OUI","OUI","NON")
      )
    )
  )
)</f>
        <v/>
      </c>
      <c r="AA68" s="286"/>
      <c r="AB68" s="291">
        <v>42</v>
      </c>
      <c r="AC68" s="379"/>
      <c r="AD68" s="286"/>
      <c r="AE68" s="291">
        <v>45</v>
      </c>
      <c r="AF68" s="379"/>
      <c r="AG68" s="286"/>
      <c r="AH68" s="368"/>
      <c r="AI68" s="369"/>
      <c r="AJ68" s="369"/>
      <c r="AK68" s="370"/>
      <c r="AL68" s="280">
        <f t="shared" si="2"/>
        <v>0</v>
      </c>
      <c r="AM68" s="280">
        <f t="shared" si="0"/>
        <v>0</v>
      </c>
      <c r="AN68" s="286"/>
      <c r="AO68" s="368"/>
      <c r="AP68" s="369"/>
      <c r="AQ68" s="369"/>
      <c r="AR68" s="370"/>
    </row>
    <row r="69" spans="1:44" s="178" customFormat="1" ht="13.5" thickBot="1">
      <c r="A69" s="646"/>
      <c r="B69" s="281" t="s">
        <v>122</v>
      </c>
      <c r="C69" s="172" t="s">
        <v>274</v>
      </c>
      <c r="D69" s="207" t="s">
        <v>220</v>
      </c>
      <c r="E69" s="208" t="s">
        <v>58</v>
      </c>
      <c r="F69" s="209">
        <v>2</v>
      </c>
      <c r="G69" s="209">
        <v>2</v>
      </c>
      <c r="H69" s="209">
        <v>2</v>
      </c>
      <c r="I69" s="209"/>
      <c r="J69" s="209"/>
      <c r="K69" s="209"/>
      <c r="L69" s="211"/>
      <c r="M69" s="211"/>
      <c r="O69" s="389"/>
      <c r="P69" s="277" t="str">
        <f>_xlfn.LET(
  _xlpm.post,$O69,
  _xlpm.req,TRIM(SUBSTITUTE($D69,CHAR(160),"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69" s="277" t="str" cm="1">
        <f t="array" ref="Q69">_xlfn.LET(
 _xlpm.post,$O69,
 _xlpm.txt,TRIM(SUBSTITUTE(SUBSTITUTE($E69,CHAR(13),""),CHAR(10),"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69" s="277" t="str" cm="1">
        <f t="array" ref="R69">IF($O69&lt;&gt;"OUI","",IF(OR($F69="",$E69=""),"OUI",
_xlfn.LET(
_xlpm.req,$F69,
_xlpm.titres,'3.2 Spécialiste'!$A$16:$A$203,
_xlpm.nbS,'3.2 Spécialiste'!$B$16:$B$203,
_xlpm.nbI,'3.2 Spécialiste'!$C$16:$C$203,
_xlpm.niv,'3.2 Spécialiste'!$D$16:$D$203,
_xlpm.estRequis,ISNUMBER(SEARCH(_xlpm.titres,$E69)),
_xlpm.aMed,((_xlpm.nbS+_xlpm.nbI)&gt;0)*_xlpm.estRequis,
_xlpm.ok,_xlpm.aMed*(IF(_xlpm.niv="",0,_xlpm.niv)&gt;=_xlpm.req),
IF(SUMPRODUCT(_xlpm.ok)&gt;0,"OUI","NON")
)))</f>
        <v/>
      </c>
      <c r="S69" s="277" t="str">
        <f>_xlfn.LET(
  _xlpm.post,$O69,
  _xlpm.req,$G69,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69" s="277" t="str">
        <f>_xlfn.LET(
  _xlpm.post,$O69,
  _xlpm.req,$H69,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69" s="277" t="str" cm="1">
        <f t="array" ref="U69">_xlfn.LET(
  _xlpm._post,$O69,
  _xlpm._txt,TRIM(SUBSTITUTE(SUBSTITUTE($I69,CHAR(13),"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69" s="277" t="str" cm="1">
        <f t="array" ref="V69">_xlfn.LET(
  _xlpm._post,$O69,
  _xlpm._txt,TRIM(SUBSTITUTE(SUBSTITUTE($J69,CHAR(13),"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69" s="277" t="str" cm="1">
        <f t="array" ref="W69">_xlfn.LET(_xlpm._post,$O69,_xlpm._reqTB,TRIM(SUBSTITUTE(SUBSTITUTE($K69,CHAR(13)," "),CHAR(10)," ")),_xlpm._code,TRIM(SUBSTITUTE(SUBSTITUTE($B69,CHAR(160),"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69" s="277"/>
      <c r="Y69" s="277" t="str">
        <f t="shared" si="4"/>
        <v/>
      </c>
      <c r="Z69" s="277" t="str">
        <f>_xlfn.LET(
  _xlpm.post,$O69,
  _xlpm.code,$B69,
  _xlpm.repRaw,IFERROR(_xlfn.XLOOKUP(_xlpm.code,'3.7 ESS'!$A:$A,'3.7 ESS'!$C:$C),""),
  _xlpm.rep,IF(_xlpm.repRaw="","NON",TRIM(SUBSTITUTE(SUBSTITUTE(_xlpm.repRaw,CHAR(160)," "),CHAR(10)," "))),
  IF(_xlpm.post&lt;&gt;"OUI","",
    IF(OR($M69="",$M69=0),"OUI",
      IF(OR(_xlpm.rep="Dès 2027",_xlpm.rep="dès 2027"),"dès 2027",
        IF(_xlpm.rep="OUI","OUI","NON")
      )
    )
  )
)</f>
        <v/>
      </c>
      <c r="AA69" s="286"/>
      <c r="AB69" s="310">
        <v>2</v>
      </c>
      <c r="AC69" s="390"/>
      <c r="AD69" s="286"/>
      <c r="AE69" s="310">
        <v>3</v>
      </c>
      <c r="AF69" s="390"/>
      <c r="AG69" s="286"/>
      <c r="AH69" s="386"/>
      <c r="AI69" s="387"/>
      <c r="AJ69" s="387"/>
      <c r="AK69" s="388"/>
      <c r="AL69" s="280">
        <f t="shared" si="2"/>
        <v>0</v>
      </c>
      <c r="AM69" s="280">
        <f t="shared" si="0"/>
        <v>0</v>
      </c>
      <c r="AN69" s="286"/>
      <c r="AO69" s="386"/>
      <c r="AP69" s="387"/>
      <c r="AQ69" s="387"/>
      <c r="AR69" s="388"/>
    </row>
    <row r="70" spans="1:44" s="178" customFormat="1">
      <c r="A70" s="644" t="s">
        <v>275</v>
      </c>
      <c r="B70" s="272" t="s">
        <v>123</v>
      </c>
      <c r="C70" s="273" t="s">
        <v>276</v>
      </c>
      <c r="D70" s="240" t="s">
        <v>220</v>
      </c>
      <c r="E70" s="220" t="s">
        <v>758</v>
      </c>
      <c r="F70" s="275">
        <v>3</v>
      </c>
      <c r="G70" s="275">
        <v>3</v>
      </c>
      <c r="H70" s="275">
        <v>3</v>
      </c>
      <c r="I70" s="275" t="s">
        <v>124</v>
      </c>
      <c r="J70" s="275"/>
      <c r="K70" s="275"/>
      <c r="L70" s="177"/>
      <c r="M70" s="177"/>
      <c r="O70" s="376"/>
      <c r="P70" s="277" t="str">
        <f>_xlfn.LET(
  _xlpm.post,$O70,
  _xlpm.req,TRIM(SUBSTITUTE($D70,CHAR(160),"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70" s="277" t="str" cm="1">
        <f t="array" ref="Q70">_xlfn.LET(
 _xlpm.post,$O70,
 _xlpm.txt,TRIM(SUBSTITUTE(SUBSTITUTE($E70,CHAR(13),""),CHAR(10),"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70" s="277" t="str" cm="1">
        <f t="array" ref="R70">IF($O70&lt;&gt;"OUI","",IF(OR($F70="",$E70=""),"OUI",
_xlfn.LET(
_xlpm.req,$F70,
_xlpm.titres,'3.2 Spécialiste'!$A$16:$A$203,
_xlpm.nbS,'3.2 Spécialiste'!$B$16:$B$203,
_xlpm.nbI,'3.2 Spécialiste'!$C$16:$C$203,
_xlpm.niv,'3.2 Spécialiste'!$D$16:$D$203,
_xlpm.estRequis,ISNUMBER(SEARCH(_xlpm.titres,$E70)),
_xlpm.aMed,((_xlpm.nbS+_xlpm.nbI)&gt;0)*_xlpm.estRequis,
_xlpm.ok,_xlpm.aMed*(IF(_xlpm.niv="",0,_xlpm.niv)&gt;=_xlpm.req),
IF(SUMPRODUCT(_xlpm.ok)&gt;0,"OUI","NON")
)))</f>
        <v/>
      </c>
      <c r="S70" s="277" t="str">
        <f>_xlfn.LET(
  _xlpm.post,$O70,
  _xlpm.req,$G70,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70" s="277" t="str">
        <f>_xlfn.LET(
  _xlpm.post,$O70,
  _xlpm.req,$H70,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70" s="277" t="str" cm="1">
        <f t="array" ref="U70">_xlfn.LET(
  _xlpm._post,$O70,
  _xlpm._txt,TRIM(SUBSTITUTE(SUBSTITUTE($I70,CHAR(13),"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70" s="277" t="str" cm="1">
        <f t="array" ref="V70">_xlfn.LET(
  _xlpm._post,$O70,
  _xlpm._txt,TRIM(SUBSTITUTE(SUBSTITUTE($J70,CHAR(13),"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70" s="277" t="str" cm="1">
        <f t="array" ref="W70">_xlfn.LET(_xlpm._post,$O70,_xlpm._reqTB,TRIM(SUBSTITUTE(SUBSTITUTE($K70,CHAR(13)," "),CHAR(10)," ")),_xlpm._code,TRIM(SUBSTITUTE(SUBSTITUTE($B70,CHAR(160),"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70" s="277"/>
      <c r="Y70" s="277" t="str">
        <f t="shared" si="4"/>
        <v/>
      </c>
      <c r="Z70" s="277" t="str">
        <f>_xlfn.LET(
  _xlpm.post,$O70,
  _xlpm.code,$B70,
  _xlpm.repRaw,IFERROR(_xlfn.XLOOKUP(_xlpm.code,'3.7 ESS'!$A:$A,'3.7 ESS'!$C:$C),""),
  _xlpm.rep,IF(_xlpm.repRaw="","NON",TRIM(SUBSTITUTE(SUBSTITUTE(_xlpm.repRaw,CHAR(160)," "),CHAR(10)," "))),
  IF(_xlpm.post&lt;&gt;"OUI","",
    IF(OR($M70="",$M70=0),"OUI",
      IF(OR(_xlpm.rep="Dès 2027",_xlpm.rep="dès 2027"),"dès 2027",
        IF(_xlpm.rep="OUI","OUI","NON")
      )
    )
  )
)</f>
        <v/>
      </c>
      <c r="AA70" s="286"/>
      <c r="AB70" s="293">
        <v>2</v>
      </c>
      <c r="AC70" s="378"/>
      <c r="AD70" s="286"/>
      <c r="AE70" s="293">
        <v>4</v>
      </c>
      <c r="AF70" s="378"/>
      <c r="AG70" s="286"/>
      <c r="AH70" s="365"/>
      <c r="AI70" s="366"/>
      <c r="AJ70" s="366"/>
      <c r="AK70" s="367"/>
      <c r="AL70" s="280">
        <f t="shared" si="2"/>
        <v>0</v>
      </c>
      <c r="AM70" s="280">
        <f t="shared" si="0"/>
        <v>0</v>
      </c>
      <c r="AN70" s="286"/>
      <c r="AO70" s="365"/>
      <c r="AP70" s="366"/>
      <c r="AQ70" s="366"/>
      <c r="AR70" s="367"/>
    </row>
    <row r="71" spans="1:44" s="178" customFormat="1" ht="38.25">
      <c r="A71" s="645"/>
      <c r="B71" s="288" t="s">
        <v>124</v>
      </c>
      <c r="C71" s="289" t="s">
        <v>479</v>
      </c>
      <c r="D71" s="205" t="s">
        <v>220</v>
      </c>
      <c r="E71" s="290" t="s">
        <v>758</v>
      </c>
      <c r="F71" s="241">
        <v>3</v>
      </c>
      <c r="G71" s="241">
        <v>3</v>
      </c>
      <c r="H71" s="241">
        <v>3</v>
      </c>
      <c r="I71" s="241" t="s">
        <v>410</v>
      </c>
      <c r="J71" s="241"/>
      <c r="K71" s="241"/>
      <c r="L71" s="184"/>
      <c r="M71" s="184" t="s">
        <v>60</v>
      </c>
      <c r="O71" s="377"/>
      <c r="P71" s="277" t="str">
        <f>_xlfn.LET(
  _xlpm.post,$O71,
  _xlpm.req,TRIM(SUBSTITUTE($D71,CHAR(160),"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71" s="277" t="str" cm="1">
        <f t="array" ref="Q71">_xlfn.LET(
 _xlpm.post,$O71,
 _xlpm.txt,TRIM(SUBSTITUTE(SUBSTITUTE($E71,CHAR(13),""),CHAR(10),"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71" s="277" t="str" cm="1">
        <f t="array" ref="R71">IF($O71&lt;&gt;"OUI","",IF(OR($F71="",$E71=""),"OUI",
_xlfn.LET(
_xlpm.req,$F71,
_xlpm.titres,'3.2 Spécialiste'!$A$16:$A$203,
_xlpm.nbS,'3.2 Spécialiste'!$B$16:$B$203,
_xlpm.nbI,'3.2 Spécialiste'!$C$16:$C$203,
_xlpm.niv,'3.2 Spécialiste'!$D$16:$D$203,
_xlpm.estRequis,ISNUMBER(SEARCH(_xlpm.titres,$E71)),
_xlpm.aMed,((_xlpm.nbS+_xlpm.nbI)&gt;0)*_xlpm.estRequis,
_xlpm.ok,_xlpm.aMed*(IF(_xlpm.niv="",0,_xlpm.niv)&gt;=_xlpm.req),
IF(SUMPRODUCT(_xlpm.ok)&gt;0,"OUI","NON")
)))</f>
        <v/>
      </c>
      <c r="S71" s="277" t="str">
        <f>_xlfn.LET(
  _xlpm.post,$O71,
  _xlpm.req,$G71,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71" s="277" t="str">
        <f>_xlfn.LET(
  _xlpm.post,$O71,
  _xlpm.req,$H71,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71" s="277" t="str" cm="1">
        <f t="array" ref="U71">_xlfn.LET(
  _xlpm._post,$O71,
  _xlpm._txt,TRIM(SUBSTITUTE(SUBSTITUTE($I71,CHAR(13),"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71" s="277" t="str" cm="1">
        <f t="array" ref="V71">_xlfn.LET(
  _xlpm._post,$O71,
  _xlpm._txt,TRIM(SUBSTITUTE(SUBSTITUTE($J71,CHAR(13),"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71" s="277" t="str" cm="1">
        <f t="array" ref="W71">_xlfn.LET(_xlpm._post,$O71,_xlpm._reqTB,TRIM(SUBSTITUTE(SUBSTITUTE($K71,CHAR(13)," "),CHAR(10)," ")),_xlpm._code,TRIM(SUBSTITUTE(SUBSTITUTE($B71,CHAR(160),"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71" s="277"/>
      <c r="Y71" s="277" t="str">
        <f t="shared" si="4"/>
        <v/>
      </c>
      <c r="Z71" s="277" t="str">
        <f>_xlfn.LET(
  _xlpm.post,$O71,
  _xlpm.code,$B71,
  _xlpm.repRaw,IFERROR(_xlfn.XLOOKUP(_xlpm.code,'3.7 ESS'!$A:$A,'3.7 ESS'!$C:$C),""),
  _xlpm.rep,IF(_xlpm.repRaw="","NON",TRIM(SUBSTITUTE(SUBSTITUTE(_xlpm.repRaw,CHAR(160)," "),CHAR(10)," "))),
  IF(_xlpm.post&lt;&gt;"OUI","",
    IF(OR($M71="",$M71=0),"OUI",
      IF(OR(_xlpm.rep="Dès 2027",_xlpm.rep="dès 2027"),"dès 2027",
        IF(_xlpm.rep="OUI","OUI","NON")
      )
    )
  )
)</f>
        <v/>
      </c>
      <c r="AA71" s="286"/>
      <c r="AB71" s="291">
        <v>8.0000999999999998</v>
      </c>
      <c r="AC71" s="379"/>
      <c r="AD71" s="286"/>
      <c r="AE71" s="291">
        <v>8.0000999999999998</v>
      </c>
      <c r="AF71" s="379"/>
      <c r="AG71" s="286"/>
      <c r="AH71" s="368"/>
      <c r="AI71" s="369"/>
      <c r="AJ71" s="369"/>
      <c r="AK71" s="370"/>
      <c r="AL71" s="280">
        <f t="shared" si="2"/>
        <v>0</v>
      </c>
      <c r="AM71" s="280">
        <f t="shared" si="0"/>
        <v>0</v>
      </c>
      <c r="AN71" s="286"/>
      <c r="AO71" s="368"/>
      <c r="AP71" s="369"/>
      <c r="AQ71" s="369"/>
      <c r="AR71" s="370"/>
    </row>
    <row r="72" spans="1:44" s="178" customFormat="1">
      <c r="A72" s="645"/>
      <c r="B72" s="288" t="s">
        <v>125</v>
      </c>
      <c r="C72" s="289" t="s">
        <v>278</v>
      </c>
      <c r="D72" s="205" t="s">
        <v>220</v>
      </c>
      <c r="E72" s="290" t="s">
        <v>758</v>
      </c>
      <c r="F72" s="241">
        <v>3</v>
      </c>
      <c r="G72" s="241">
        <v>3</v>
      </c>
      <c r="H72" s="241">
        <v>3</v>
      </c>
      <c r="I72" s="241"/>
      <c r="J72" s="241"/>
      <c r="K72" s="241"/>
      <c r="L72" s="184" t="s">
        <v>411</v>
      </c>
      <c r="M72" s="184" t="s">
        <v>60</v>
      </c>
      <c r="O72" s="377"/>
      <c r="P72" s="277" t="str">
        <f>_xlfn.LET(
  _xlpm.post,$O72,
  _xlpm.req,TRIM(SUBSTITUTE($D72,CHAR(160),"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72" s="277" t="str" cm="1">
        <f t="array" ref="Q72">_xlfn.LET(
 _xlpm.post,$O72,
 _xlpm.txt,TRIM(SUBSTITUTE(SUBSTITUTE($E72,CHAR(13),""),CHAR(10),"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72" s="277" t="str" cm="1">
        <f t="array" ref="R72">IF($O72&lt;&gt;"OUI","",IF(OR($F72="",$E72=""),"OUI",
_xlfn.LET(
_xlpm.req,$F72,
_xlpm.titres,'3.2 Spécialiste'!$A$16:$A$203,
_xlpm.nbS,'3.2 Spécialiste'!$B$16:$B$203,
_xlpm.nbI,'3.2 Spécialiste'!$C$16:$C$203,
_xlpm.niv,'3.2 Spécialiste'!$D$16:$D$203,
_xlpm.estRequis,ISNUMBER(SEARCH(_xlpm.titres,$E72)),
_xlpm.aMed,((_xlpm.nbS+_xlpm.nbI)&gt;0)*_xlpm.estRequis,
_xlpm.ok,_xlpm.aMed*(IF(_xlpm.niv="",0,_xlpm.niv)&gt;=_xlpm.req),
IF(SUMPRODUCT(_xlpm.ok)&gt;0,"OUI","NON")
)))</f>
        <v/>
      </c>
      <c r="S72" s="277" t="str">
        <f>_xlfn.LET(
  _xlpm.post,$O72,
  _xlpm.req,$G72,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72" s="277" t="str">
        <f>_xlfn.LET(
  _xlpm.post,$O72,
  _xlpm.req,$H72,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72" s="277" t="str" cm="1">
        <f t="array" ref="U72">_xlfn.LET(
  _xlpm._post,$O72,
  _xlpm._txt,TRIM(SUBSTITUTE(SUBSTITUTE($I72,CHAR(13),"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72" s="277" t="str" cm="1">
        <f t="array" ref="V72">_xlfn.LET(
  _xlpm._post,$O72,
  _xlpm._txt,TRIM(SUBSTITUTE(SUBSTITUTE($J72,CHAR(13),"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72" s="277" t="str" cm="1">
        <f t="array" ref="W72">_xlfn.LET(_xlpm._post,$O72,_xlpm._reqTB,TRIM(SUBSTITUTE(SUBSTITUTE($K72,CHAR(13)," "),CHAR(10)," ")),_xlpm._code,TRIM(SUBSTITUTE(SUBSTITUTE($B72,CHAR(160),"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72" s="277">
        <v>100</v>
      </c>
      <c r="Y72" s="277" t="str">
        <f t="shared" si="4"/>
        <v/>
      </c>
      <c r="Z72" s="277" t="str">
        <f>_xlfn.LET(
  _xlpm.post,$O72,
  _xlpm.code,$B72,
  _xlpm.repRaw,IFERROR(_xlfn.XLOOKUP(_xlpm.code,'3.7 ESS'!$A:$A,'3.7 ESS'!$C:$C),""),
  _xlpm.rep,IF(_xlpm.repRaw="","NON",TRIM(SUBSTITUTE(SUBSTITUTE(_xlpm.repRaw,CHAR(160)," "),CHAR(10)," "))),
  IF(_xlpm.post&lt;&gt;"OUI","",
    IF(OR($M72="",$M72=0),"OUI",
      IF(OR(_xlpm.rep="Dès 2027",_xlpm.rep="dès 2027"),"dès 2027",
        IF(_xlpm.rep="OUI","OUI","NON")
      )
    )
  )
)</f>
        <v/>
      </c>
      <c r="AA72" s="286"/>
      <c r="AB72" s="291">
        <v>54.9651</v>
      </c>
      <c r="AC72" s="379"/>
      <c r="AD72" s="286"/>
      <c r="AE72" s="291">
        <v>55.929400000000001</v>
      </c>
      <c r="AF72" s="379"/>
      <c r="AG72" s="286"/>
      <c r="AH72" s="368"/>
      <c r="AI72" s="369"/>
      <c r="AJ72" s="369"/>
      <c r="AK72" s="370"/>
      <c r="AL72" s="280">
        <f t="shared" si="2"/>
        <v>0</v>
      </c>
      <c r="AM72" s="280">
        <f t="shared" si="0"/>
        <v>0</v>
      </c>
      <c r="AN72" s="286"/>
      <c r="AO72" s="368"/>
      <c r="AP72" s="369"/>
      <c r="AQ72" s="369"/>
      <c r="AR72" s="370"/>
    </row>
    <row r="73" spans="1:44" s="178" customFormat="1" ht="25.5">
      <c r="A73" s="645"/>
      <c r="B73" s="288" t="s">
        <v>126</v>
      </c>
      <c r="C73" s="289" t="s">
        <v>279</v>
      </c>
      <c r="D73" s="205" t="s">
        <v>220</v>
      </c>
      <c r="E73" s="290" t="s">
        <v>787</v>
      </c>
      <c r="F73" s="241">
        <v>3</v>
      </c>
      <c r="G73" s="241">
        <v>3</v>
      </c>
      <c r="H73" s="241">
        <v>3</v>
      </c>
      <c r="I73" s="241"/>
      <c r="J73" s="241"/>
      <c r="K73" s="241"/>
      <c r="L73" s="184"/>
      <c r="M73" s="184" t="s">
        <v>60</v>
      </c>
      <c r="O73" s="377"/>
      <c r="P73" s="277" t="str">
        <f>_xlfn.LET(
  _xlpm.post,$O73,
  _xlpm.req,TRIM(SUBSTITUTE($D73,CHAR(160),"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73" s="277" t="str" cm="1">
        <f t="array" ref="Q73">_xlfn.LET(
 _xlpm.post,$O73,
 _xlpm.txt,TRIM(SUBSTITUTE(SUBSTITUTE($E73,CHAR(13),""),CHAR(10),"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73" s="277" t="str" cm="1">
        <f t="array" ref="R73">IF($O73&lt;&gt;"OUI","",IF(OR($F73="",$E73=""),"OUI",
_xlfn.LET(
_xlpm.req,$F73,
_xlpm.titres,'3.2 Spécialiste'!$A$16:$A$203,
_xlpm.nbS,'3.2 Spécialiste'!$B$16:$B$203,
_xlpm.nbI,'3.2 Spécialiste'!$C$16:$C$203,
_xlpm.niv,'3.2 Spécialiste'!$D$16:$D$203,
_xlpm.estRequis,ISNUMBER(SEARCH(_xlpm.titres,$E73)),
_xlpm.aMed,((_xlpm.nbS+_xlpm.nbI)&gt;0)*_xlpm.estRequis,
_xlpm.ok,_xlpm.aMed*(IF(_xlpm.niv="",0,_xlpm.niv)&gt;=_xlpm.req),
IF(SUMPRODUCT(_xlpm.ok)&gt;0,"OUI","NON")
)))</f>
        <v/>
      </c>
      <c r="S73" s="277" t="str">
        <f>_xlfn.LET(
  _xlpm.post,$O73,
  _xlpm.req,$G73,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73" s="277" t="str">
        <f>_xlfn.LET(
  _xlpm.post,$O73,
  _xlpm.req,$H73,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73" s="277" t="str" cm="1">
        <f t="array" ref="U73">_xlfn.LET(
  _xlpm._post,$O73,
  _xlpm._txt,TRIM(SUBSTITUTE(SUBSTITUTE($I73,CHAR(13),"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73" s="277" t="str" cm="1">
        <f t="array" ref="V73">_xlfn.LET(
  _xlpm._post,$O73,
  _xlpm._txt,TRIM(SUBSTITUTE(SUBSTITUTE($J73,CHAR(13),"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73" s="277" t="str" cm="1">
        <f t="array" ref="W73">_xlfn.LET(_xlpm._post,$O73,_xlpm._reqTB,TRIM(SUBSTITUTE(SUBSTITUTE($K73,CHAR(13)," "),CHAR(10)," ")),_xlpm._code,TRIM(SUBSTITUTE(SUBSTITUTE($B73,CHAR(160),"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73" s="277"/>
      <c r="Y73" s="277" t="str">
        <f t="shared" si="4"/>
        <v/>
      </c>
      <c r="Z73" s="277" t="str">
        <f>_xlfn.LET(
  _xlpm.post,$O73,
  _xlpm.code,$B73,
  _xlpm.repRaw,IFERROR(_xlfn.XLOOKUP(_xlpm.code,'3.7 ESS'!$A:$A,'3.7 ESS'!$C:$C),""),
  _xlpm.rep,IF(_xlpm.repRaw="","NON",TRIM(SUBSTITUTE(SUBSTITUTE(_xlpm.repRaw,CHAR(160)," "),CHAR(10)," "))),
  IF(_xlpm.post&lt;&gt;"OUI","",
    IF(OR($M73="",$M73=0),"OUI",
      IF(OR(_xlpm.rep="Dès 2027",_xlpm.rep="dès 2027"),"dès 2027",
        IF(_xlpm.rep="OUI","OUI","NON")
      )
    )
  )
)</f>
        <v/>
      </c>
      <c r="AA73" s="286"/>
      <c r="AB73" s="291">
        <v>1</v>
      </c>
      <c r="AC73" s="379"/>
      <c r="AD73" s="286"/>
      <c r="AE73" s="291">
        <v>1</v>
      </c>
      <c r="AF73" s="379"/>
      <c r="AG73" s="286"/>
      <c r="AH73" s="368"/>
      <c r="AI73" s="369"/>
      <c r="AJ73" s="369"/>
      <c r="AK73" s="370"/>
      <c r="AL73" s="280">
        <f t="shared" si="2"/>
        <v>0</v>
      </c>
      <c r="AM73" s="280">
        <f t="shared" ref="AM73:AM136" si="5">AVERAGE(
IFERROR(1*$AH73,0),
IFERROR(1*$AI73,0),
IFERROR(1*$AJ73,0),
IFERROR(1*$AK73,0)
)</f>
        <v>0</v>
      </c>
      <c r="AN73" s="286"/>
      <c r="AO73" s="368"/>
      <c r="AP73" s="369"/>
      <c r="AQ73" s="369"/>
      <c r="AR73" s="370"/>
    </row>
    <row r="74" spans="1:44" s="178" customFormat="1">
      <c r="A74" s="645"/>
      <c r="B74" s="288" t="s">
        <v>127</v>
      </c>
      <c r="C74" s="289" t="s">
        <v>280</v>
      </c>
      <c r="D74" s="205" t="s">
        <v>220</v>
      </c>
      <c r="E74" s="290" t="s">
        <v>758</v>
      </c>
      <c r="F74" s="241">
        <v>3</v>
      </c>
      <c r="G74" s="241">
        <v>3</v>
      </c>
      <c r="H74" s="241">
        <v>3</v>
      </c>
      <c r="I74" s="241"/>
      <c r="J74" s="241"/>
      <c r="K74" s="241"/>
      <c r="L74" s="184"/>
      <c r="M74" s="184" t="s">
        <v>60</v>
      </c>
      <c r="O74" s="377"/>
      <c r="P74" s="277" t="str">
        <f>_xlfn.LET(
  _xlpm.post,$O74,
  _xlpm.req,TRIM(SUBSTITUTE($D74,CHAR(160),"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74" s="277" t="str" cm="1">
        <f t="array" ref="Q74">_xlfn.LET(
 _xlpm.post,$O74,
 _xlpm.txt,TRIM(SUBSTITUTE(SUBSTITUTE($E74,CHAR(13),""),CHAR(10),"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74" s="277" t="str" cm="1">
        <f t="array" ref="R74">IF($O74&lt;&gt;"OUI","",IF(OR($F74="",$E74=""),"OUI",
_xlfn.LET(
_xlpm.req,$F74,
_xlpm.titres,'3.2 Spécialiste'!$A$16:$A$203,
_xlpm.nbS,'3.2 Spécialiste'!$B$16:$B$203,
_xlpm.nbI,'3.2 Spécialiste'!$C$16:$C$203,
_xlpm.niv,'3.2 Spécialiste'!$D$16:$D$203,
_xlpm.estRequis,ISNUMBER(SEARCH(_xlpm.titres,$E74)),
_xlpm.aMed,((_xlpm.nbS+_xlpm.nbI)&gt;0)*_xlpm.estRequis,
_xlpm.ok,_xlpm.aMed*(IF(_xlpm.niv="",0,_xlpm.niv)&gt;=_xlpm.req),
IF(SUMPRODUCT(_xlpm.ok)&gt;0,"OUI","NON")
)))</f>
        <v/>
      </c>
      <c r="S74" s="277" t="str">
        <f>_xlfn.LET(
  _xlpm.post,$O74,
  _xlpm.req,$G74,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74" s="277" t="str">
        <f>_xlfn.LET(
  _xlpm.post,$O74,
  _xlpm.req,$H74,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74" s="277" t="str" cm="1">
        <f t="array" ref="U74">_xlfn.LET(
  _xlpm._post,$O74,
  _xlpm._txt,TRIM(SUBSTITUTE(SUBSTITUTE($I74,CHAR(13),"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74" s="277" t="str" cm="1">
        <f t="array" ref="V74">_xlfn.LET(
  _xlpm._post,$O74,
  _xlpm._txt,TRIM(SUBSTITUTE(SUBSTITUTE($J74,CHAR(13),"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74" s="277" t="str" cm="1">
        <f t="array" ref="W74">_xlfn.LET(_xlpm._post,$O74,_xlpm._reqTB,TRIM(SUBSTITUTE(SUBSTITUTE($K74,CHAR(13)," "),CHAR(10)," ")),_xlpm._code,TRIM(SUBSTITUTE(SUBSTITUTE($B74,CHAR(160),"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74" s="277"/>
      <c r="Y74" s="277" t="str">
        <f t="shared" si="4"/>
        <v/>
      </c>
      <c r="Z74" s="277" t="str">
        <f>_xlfn.LET(
  _xlpm.post,$O74,
  _xlpm.code,$B74,
  _xlpm.repRaw,IFERROR(_xlfn.XLOOKUP(_xlpm.code,'3.7 ESS'!$A:$A,'3.7 ESS'!$C:$C),""),
  _xlpm.rep,IF(_xlpm.repRaw="","NON",TRIM(SUBSTITUTE(SUBSTITUTE(_xlpm.repRaw,CHAR(160)," "),CHAR(10)," "))),
  IF(_xlpm.post&lt;&gt;"OUI","",
    IF(OR($M74="",$M74=0),"OUI",
      IF(OR(_xlpm.rep="Dès 2027",_xlpm.rep="dès 2027"),"dès 2027",
        IF(_xlpm.rep="OUI","OUI","NON")
      )
    )
  )
)</f>
        <v/>
      </c>
      <c r="AA74" s="286"/>
      <c r="AB74" s="291">
        <v>10.0001</v>
      </c>
      <c r="AC74" s="379"/>
      <c r="AD74" s="286"/>
      <c r="AE74" s="291">
        <v>10.9092</v>
      </c>
      <c r="AF74" s="379"/>
      <c r="AG74" s="286"/>
      <c r="AH74" s="368"/>
      <c r="AI74" s="369"/>
      <c r="AJ74" s="369"/>
      <c r="AK74" s="370"/>
      <c r="AL74" s="280">
        <f t="shared" si="2"/>
        <v>0</v>
      </c>
      <c r="AM74" s="280">
        <f t="shared" si="5"/>
        <v>0</v>
      </c>
      <c r="AN74" s="286"/>
      <c r="AO74" s="368"/>
      <c r="AP74" s="369"/>
      <c r="AQ74" s="369"/>
      <c r="AR74" s="370"/>
    </row>
    <row r="75" spans="1:44" s="178" customFormat="1">
      <c r="A75" s="645"/>
      <c r="B75" s="288" t="s">
        <v>128</v>
      </c>
      <c r="C75" s="289" t="s">
        <v>281</v>
      </c>
      <c r="D75" s="205" t="s">
        <v>220</v>
      </c>
      <c r="E75" s="290" t="s">
        <v>758</v>
      </c>
      <c r="F75" s="241">
        <v>3</v>
      </c>
      <c r="G75" s="241">
        <v>3</v>
      </c>
      <c r="H75" s="241">
        <v>3</v>
      </c>
      <c r="I75" s="241"/>
      <c r="J75" s="241"/>
      <c r="K75" s="241"/>
      <c r="L75" s="184"/>
      <c r="M75" s="184" t="s">
        <v>60</v>
      </c>
      <c r="O75" s="377"/>
      <c r="P75" s="277" t="str">
        <f>_xlfn.LET(
  _xlpm.post,$O75,
  _xlpm.req,TRIM(SUBSTITUTE($D75,CHAR(160),"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75" s="277" t="str" cm="1">
        <f t="array" ref="Q75">_xlfn.LET(
 _xlpm.post,$O75,
 _xlpm.txt,TRIM(SUBSTITUTE(SUBSTITUTE($E75,CHAR(13),""),CHAR(10),"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75" s="277" t="str" cm="1">
        <f t="array" ref="R75">IF($O75&lt;&gt;"OUI","",IF(OR($F75="",$E75=""),"OUI",
_xlfn.LET(
_xlpm.req,$F75,
_xlpm.titres,'3.2 Spécialiste'!$A$16:$A$203,
_xlpm.nbS,'3.2 Spécialiste'!$B$16:$B$203,
_xlpm.nbI,'3.2 Spécialiste'!$C$16:$C$203,
_xlpm.niv,'3.2 Spécialiste'!$D$16:$D$203,
_xlpm.estRequis,ISNUMBER(SEARCH(_xlpm.titres,$E75)),
_xlpm.aMed,((_xlpm.nbS+_xlpm.nbI)&gt;0)*_xlpm.estRequis,
_xlpm.ok,_xlpm.aMed*(IF(_xlpm.niv="",0,_xlpm.niv)&gt;=_xlpm.req),
IF(SUMPRODUCT(_xlpm.ok)&gt;0,"OUI","NON")
)))</f>
        <v/>
      </c>
      <c r="S75" s="277" t="str">
        <f>_xlfn.LET(
  _xlpm.post,$O75,
  _xlpm.req,$G75,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75" s="277" t="str">
        <f>_xlfn.LET(
  _xlpm.post,$O75,
  _xlpm.req,$H75,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75" s="277" t="str" cm="1">
        <f t="array" ref="U75">_xlfn.LET(
  _xlpm._post,$O75,
  _xlpm._txt,TRIM(SUBSTITUTE(SUBSTITUTE($I75,CHAR(13),"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75" s="277" t="str" cm="1">
        <f t="array" ref="V75">_xlfn.LET(
  _xlpm._post,$O75,
  _xlpm._txt,TRIM(SUBSTITUTE(SUBSTITUTE($J75,CHAR(13),"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75" s="277" t="str" cm="1">
        <f t="array" ref="W75">_xlfn.LET(_xlpm._post,$O75,_xlpm._reqTB,TRIM(SUBSTITUTE(SUBSTITUTE($K75,CHAR(13)," "),CHAR(10)," ")),_xlpm._code,TRIM(SUBSTITUTE(SUBSTITUTE($B75,CHAR(160),"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75" s="277"/>
      <c r="Y75" s="277" t="str">
        <f t="shared" si="4"/>
        <v/>
      </c>
      <c r="Z75" s="277" t="str">
        <f>_xlfn.LET(
  _xlpm.post,$O75,
  _xlpm.code,$B75,
  _xlpm.repRaw,IFERROR(_xlfn.XLOOKUP(_xlpm.code,'3.7 ESS'!$A:$A,'3.7 ESS'!$C:$C),""),
  _xlpm.rep,IF(_xlpm.repRaw="","NON",TRIM(SUBSTITUTE(SUBSTITUTE(_xlpm.repRaw,CHAR(160)," "),CHAR(10)," "))),
  IF(_xlpm.post&lt;&gt;"OUI","",
    IF(OR($M75="",$M75=0),"OUI",
      IF(OR(_xlpm.rep="Dès 2027",_xlpm.rep="dès 2027"),"dès 2027",
        IF(_xlpm.rep="OUI","OUI","NON")
      )
    )
  )
)</f>
        <v/>
      </c>
      <c r="AA75" s="286"/>
      <c r="AB75" s="291">
        <v>30.9375</v>
      </c>
      <c r="AC75" s="379"/>
      <c r="AD75" s="286"/>
      <c r="AE75" s="291">
        <v>31.875</v>
      </c>
      <c r="AF75" s="379"/>
      <c r="AG75" s="286"/>
      <c r="AH75" s="368"/>
      <c r="AI75" s="369"/>
      <c r="AJ75" s="369"/>
      <c r="AK75" s="370"/>
      <c r="AL75" s="280">
        <f t="shared" ref="AL75:AL138" si="6">IF($AH75&gt;0,
  AVERAGE($AH75:$AK75),
  IF($AI75&gt;0,
    AVERAGE($AI75:$AK75),
    IF($AJ75&gt;0,
      AVERAGE($AJ75:$AK75),
      $AK75
    )
  )
)</f>
        <v>0</v>
      </c>
      <c r="AM75" s="280">
        <f t="shared" si="5"/>
        <v>0</v>
      </c>
      <c r="AN75" s="286"/>
      <c r="AO75" s="368"/>
      <c r="AP75" s="369"/>
      <c r="AQ75" s="369"/>
      <c r="AR75" s="370"/>
    </row>
    <row r="76" spans="1:44" s="178" customFormat="1">
      <c r="A76" s="645"/>
      <c r="B76" s="288" t="s">
        <v>129</v>
      </c>
      <c r="C76" s="289" t="s">
        <v>282</v>
      </c>
      <c r="D76" s="205" t="s">
        <v>220</v>
      </c>
      <c r="E76" s="290" t="s">
        <v>758</v>
      </c>
      <c r="F76" s="241">
        <v>3</v>
      </c>
      <c r="G76" s="241">
        <v>3</v>
      </c>
      <c r="H76" s="241">
        <v>3</v>
      </c>
      <c r="I76" s="241"/>
      <c r="J76" s="241"/>
      <c r="K76" s="241"/>
      <c r="L76" s="184"/>
      <c r="M76" s="184" t="s">
        <v>60</v>
      </c>
      <c r="O76" s="377"/>
      <c r="P76" s="277" t="str">
        <f>_xlfn.LET(
  _xlpm.post,$O76,
  _xlpm.req,TRIM(SUBSTITUTE($D76,CHAR(160),"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76" s="277" t="str" cm="1">
        <f t="array" ref="Q76">_xlfn.LET(
 _xlpm.post,$O76,
 _xlpm.txt,TRIM(SUBSTITUTE(SUBSTITUTE($E76,CHAR(13),""),CHAR(10),"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76" s="277" t="str" cm="1">
        <f t="array" ref="R76">IF($O76&lt;&gt;"OUI","",IF(OR($F76="",$E76=""),"OUI",
_xlfn.LET(
_xlpm.req,$F76,
_xlpm.titres,'3.2 Spécialiste'!$A$16:$A$203,
_xlpm.nbS,'3.2 Spécialiste'!$B$16:$B$203,
_xlpm.nbI,'3.2 Spécialiste'!$C$16:$C$203,
_xlpm.niv,'3.2 Spécialiste'!$D$16:$D$203,
_xlpm.estRequis,ISNUMBER(SEARCH(_xlpm.titres,$E76)),
_xlpm.aMed,((_xlpm.nbS+_xlpm.nbI)&gt;0)*_xlpm.estRequis,
_xlpm.ok,_xlpm.aMed*(IF(_xlpm.niv="",0,_xlpm.niv)&gt;=_xlpm.req),
IF(SUMPRODUCT(_xlpm.ok)&gt;0,"OUI","NON")
)))</f>
        <v/>
      </c>
      <c r="S76" s="277" t="str">
        <f>_xlfn.LET(
  _xlpm.post,$O76,
  _xlpm.req,$G76,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76" s="277" t="str">
        <f>_xlfn.LET(
  _xlpm.post,$O76,
  _xlpm.req,$H76,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76" s="277" t="str" cm="1">
        <f t="array" ref="U76">_xlfn.LET(
  _xlpm._post,$O76,
  _xlpm._txt,TRIM(SUBSTITUTE(SUBSTITUTE($I76,CHAR(13),"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76" s="277" t="str" cm="1">
        <f t="array" ref="V76">_xlfn.LET(
  _xlpm._post,$O76,
  _xlpm._txt,TRIM(SUBSTITUTE(SUBSTITUTE($J76,CHAR(13),"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76" s="277" t="str" cm="1">
        <f t="array" ref="W76">_xlfn.LET(_xlpm._post,$O76,_xlpm._reqTB,TRIM(SUBSTITUTE(SUBSTITUTE($K76,CHAR(13)," "),CHAR(10)," ")),_xlpm._code,TRIM(SUBSTITUTE(SUBSTITUTE($B76,CHAR(160),"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76" s="277"/>
      <c r="Y76" s="277" t="str">
        <f t="shared" si="4"/>
        <v/>
      </c>
      <c r="Z76" s="277" t="str">
        <f>_xlfn.LET(
  _xlpm.post,$O76,
  _xlpm.code,$B76,
  _xlpm.repRaw,IFERROR(_xlfn.XLOOKUP(_xlpm.code,'3.7 ESS'!$A:$A,'3.7 ESS'!$C:$C),""),
  _xlpm.rep,IF(_xlpm.repRaw="","NON",TRIM(SUBSTITUTE(SUBSTITUTE(_xlpm.repRaw,CHAR(160)," "),CHAR(10)," "))),
  IF(_xlpm.post&lt;&gt;"OUI","",
    IF(OR($M76="",$M76=0),"OUI",
      IF(OR(_xlpm.rep="Dès 2027",_xlpm.rep="dès 2027"),"dès 2027",
        IF(_xlpm.rep="OUI","OUI","NON")
      )
    )
  )
)</f>
        <v/>
      </c>
      <c r="AA76" s="286"/>
      <c r="AB76" s="291">
        <v>17</v>
      </c>
      <c r="AC76" s="379"/>
      <c r="AD76" s="286"/>
      <c r="AE76" s="291">
        <v>18</v>
      </c>
      <c r="AF76" s="379"/>
      <c r="AG76" s="286"/>
      <c r="AH76" s="368"/>
      <c r="AI76" s="369"/>
      <c r="AJ76" s="369"/>
      <c r="AK76" s="370"/>
      <c r="AL76" s="280">
        <f t="shared" si="6"/>
        <v>0</v>
      </c>
      <c r="AM76" s="280">
        <f t="shared" si="5"/>
        <v>0</v>
      </c>
      <c r="AN76" s="286"/>
      <c r="AO76" s="368"/>
      <c r="AP76" s="369"/>
      <c r="AQ76" s="369"/>
      <c r="AR76" s="370"/>
    </row>
    <row r="77" spans="1:44" s="178" customFormat="1">
      <c r="A77" s="645"/>
      <c r="B77" s="186" t="s">
        <v>500</v>
      </c>
      <c r="C77" s="187" t="s">
        <v>501</v>
      </c>
      <c r="D77" s="188"/>
      <c r="E77" s="189"/>
      <c r="F77" s="190"/>
      <c r="G77" s="190"/>
      <c r="H77" s="190"/>
      <c r="I77" s="190"/>
      <c r="J77" s="190"/>
      <c r="K77" s="190"/>
      <c r="L77" s="191"/>
      <c r="M77" s="191"/>
      <c r="O77" s="191"/>
      <c r="P77" s="277" t="str">
        <f>_xlfn.LET(
  _xlpm.post,$O77,
  _xlpm.req,TRIM(SUBSTITUTE($D77,CHAR(160),"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77" s="277" t="str" cm="1">
        <f t="array" ref="Q77">_xlfn.LET(
 _xlpm.post,$O77,
 _xlpm.txt,TRIM(SUBSTITUTE(SUBSTITUTE($E77,CHAR(13),""),CHAR(10),"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77" s="277" t="str" cm="1">
        <f t="array" ref="R77">IF($O77&lt;&gt;"OUI","",IF(OR($F77="",$E77=""),"OUI",
_xlfn.LET(
_xlpm.req,$F77,
_xlpm.titres,'3.2 Spécialiste'!$A$16:$A$203,
_xlpm.nbS,'3.2 Spécialiste'!$B$16:$B$203,
_xlpm.nbI,'3.2 Spécialiste'!$C$16:$C$203,
_xlpm.niv,'3.2 Spécialiste'!$D$16:$D$203,
_xlpm.estRequis,ISNUMBER(SEARCH(_xlpm.titres,$E77)),
_xlpm.aMed,((_xlpm.nbS+_xlpm.nbI)&gt;0)*_xlpm.estRequis,
_xlpm.ok,_xlpm.aMed*(IF(_xlpm.niv="",0,_xlpm.niv)&gt;=_xlpm.req),
IF(SUMPRODUCT(_xlpm.ok)&gt;0,"OUI","NON")
)))</f>
        <v/>
      </c>
      <c r="S77" s="277" t="str">
        <f>_xlfn.LET(
  _xlpm.post,$O77,
  _xlpm.req,$G77,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77" s="277" t="str">
        <f>_xlfn.LET(
  _xlpm.post,$O77,
  _xlpm.req,$H77,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77" s="277" t="str" cm="1">
        <f t="array" ref="U77">_xlfn.LET(
  _xlpm._post,$O77,
  _xlpm._txt,TRIM(SUBSTITUTE(SUBSTITUTE($I77,CHAR(13),"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77" s="277" t="str" cm="1">
        <f t="array" ref="V77">_xlfn.LET(
  _xlpm._post,$O77,
  _xlpm._txt,TRIM(SUBSTITUTE(SUBSTITUTE($J77,CHAR(13),"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77" s="277" t="str" cm="1">
        <f t="array" ref="W77">_xlfn.LET(_xlpm._post,$O77,_xlpm._reqTB,TRIM(SUBSTITUTE(SUBSTITUTE($K77,CHAR(13)," "),CHAR(10)," ")),_xlpm._code,TRIM(SUBSTITUTE(SUBSTITUTE($B77,CHAR(160),"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77" s="277"/>
      <c r="Y77" s="277" t="str">
        <f t="shared" si="4"/>
        <v/>
      </c>
      <c r="Z77" s="277" t="str">
        <f>_xlfn.LET(
  _xlpm.post,$O77,
  _xlpm.code,$B77,
  _xlpm.repRaw,IFERROR(_xlfn.XLOOKUP(_xlpm.code,'3.7 ESS'!$A:$A,'3.7 ESS'!$C:$C),""),
  _xlpm.rep,IF(_xlpm.repRaw="","NON",TRIM(SUBSTITUTE(SUBSTITUTE(_xlpm.repRaw,CHAR(160)," "),CHAR(10)," "))),
  IF(_xlpm.post&lt;&gt;"OUI","",
    IF(OR($M77="",$M77=0),"OUI",
      IF(OR(_xlpm.rep="Dès 2027",_xlpm.rep="dès 2027"),"dès 2027",
        IF(_xlpm.rep="OUI","OUI","NON")
      )
    )
  )
)</f>
        <v/>
      </c>
      <c r="AA77" s="286"/>
      <c r="AB77" s="294"/>
      <c r="AC77" s="294"/>
      <c r="AD77" s="286"/>
      <c r="AE77" s="294"/>
      <c r="AF77" s="294"/>
      <c r="AG77" s="286"/>
      <c r="AH77" s="295"/>
      <c r="AI77" s="296"/>
      <c r="AJ77" s="296"/>
      <c r="AK77" s="297"/>
      <c r="AL77" s="280"/>
      <c r="AM77" s="280"/>
      <c r="AN77" s="286"/>
      <c r="AO77" s="295"/>
      <c r="AP77" s="296"/>
      <c r="AQ77" s="296"/>
      <c r="AR77" s="297"/>
    </row>
    <row r="78" spans="1:44" s="178" customFormat="1" ht="25.5">
      <c r="A78" s="645"/>
      <c r="B78" s="288" t="s">
        <v>130</v>
      </c>
      <c r="C78" s="289" t="s">
        <v>283</v>
      </c>
      <c r="D78" s="205" t="s">
        <v>220</v>
      </c>
      <c r="E78" s="290" t="s">
        <v>760</v>
      </c>
      <c r="F78" s="241">
        <v>2</v>
      </c>
      <c r="G78" s="241">
        <v>2</v>
      </c>
      <c r="H78" s="241">
        <v>2</v>
      </c>
      <c r="I78" s="241"/>
      <c r="J78" s="241" t="s">
        <v>414</v>
      </c>
      <c r="K78" s="241"/>
      <c r="L78" s="184" t="s">
        <v>415</v>
      </c>
      <c r="M78" s="184" t="s">
        <v>60</v>
      </c>
      <c r="O78" s="377"/>
      <c r="P78" s="277" t="str">
        <f>_xlfn.LET(
  _xlpm.post,$O78,
  _xlpm.req,TRIM(SUBSTITUTE($D78,CHAR(160),"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78" s="277" t="str" cm="1">
        <f t="array" ref="Q78">_xlfn.LET(
 _xlpm.post,$O78,
 _xlpm.txt,TRIM(SUBSTITUTE(SUBSTITUTE($E78,CHAR(13),""),CHAR(10),"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78" s="277" t="str" cm="1">
        <f t="array" ref="R78">IF($O78&lt;&gt;"OUI","",IF(OR($F78="",$E78=""),"OUI",
_xlfn.LET(
_xlpm.req,$F78,
_xlpm.titres,'3.2 Spécialiste'!$A$16:$A$203,
_xlpm.nbS,'3.2 Spécialiste'!$B$16:$B$203,
_xlpm.nbI,'3.2 Spécialiste'!$C$16:$C$203,
_xlpm.niv,'3.2 Spécialiste'!$D$16:$D$203,
_xlpm.estRequis,ISNUMBER(SEARCH(_xlpm.titres,$E78)),
_xlpm.aMed,((_xlpm.nbS+_xlpm.nbI)&gt;0)*_xlpm.estRequis,
_xlpm.ok,_xlpm.aMed*(IF(_xlpm.niv="",0,_xlpm.niv)&gt;=_xlpm.req),
IF(SUMPRODUCT(_xlpm.ok)&gt;0,"OUI","NON")
)))</f>
        <v/>
      </c>
      <c r="S78" s="277" t="str">
        <f>_xlfn.LET(
  _xlpm.post,$O78,
  _xlpm.req,$G78,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78" s="277" t="str">
        <f>_xlfn.LET(
  _xlpm.post,$O78,
  _xlpm.req,$H78,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78" s="277" t="str" cm="1">
        <f t="array" ref="U78">_xlfn.LET(
  _xlpm._post,$O78,
  _xlpm._txt,TRIM(SUBSTITUTE(SUBSTITUTE($I78,CHAR(13),"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78" s="277" t="str" cm="1">
        <f t="array" ref="V78">_xlfn.LET(
  _xlpm._post,$O78,
  _xlpm._txt,TRIM(SUBSTITUTE(SUBSTITUTE($J78,CHAR(13),"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78" s="277" t="str" cm="1">
        <f t="array" ref="W78">_xlfn.LET(_xlpm._post,$O78,_xlpm._reqTB,TRIM(SUBSTITUTE(SUBSTITUTE($K78,CHAR(13)," "),CHAR(10)," ")),_xlpm._code,TRIM(SUBSTITUTE(SUBSTITUTE($B78,CHAR(160),"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78" s="277">
        <v>50</v>
      </c>
      <c r="Y78" s="277" t="str">
        <f t="shared" si="4"/>
        <v/>
      </c>
      <c r="Z78" s="277" t="str">
        <f>_xlfn.LET(
  _xlpm.post,$O78,
  _xlpm.code,$B78,
  _xlpm.repRaw,IFERROR(_xlfn.XLOOKUP(_xlpm.code,'3.7 ESS'!$A:$A,'3.7 ESS'!$C:$C),""),
  _xlpm.rep,IF(_xlpm.repRaw="","NON",TRIM(SUBSTITUTE(SUBSTITUTE(_xlpm.repRaw,CHAR(160)," "),CHAR(10)," "))),
  IF(_xlpm.post&lt;&gt;"OUI","",
    IF(OR($M78="",$M78=0),"OUI",
      IF(OR(_xlpm.rep="Dès 2027",_xlpm.rep="dès 2027"),"dès 2027",
        IF(_xlpm.rep="OUI","OUI","NON")
      )
    )
  )
)</f>
        <v/>
      </c>
      <c r="AA78" s="286"/>
      <c r="AB78" s="291">
        <v>95.922399999999996</v>
      </c>
      <c r="AC78" s="379"/>
      <c r="AD78" s="286"/>
      <c r="AE78" s="291">
        <v>104.7316</v>
      </c>
      <c r="AF78" s="379"/>
      <c r="AG78" s="286"/>
      <c r="AH78" s="368"/>
      <c r="AI78" s="369"/>
      <c r="AJ78" s="369"/>
      <c r="AK78" s="370"/>
      <c r="AL78" s="280">
        <f t="shared" si="6"/>
        <v>0</v>
      </c>
      <c r="AM78" s="280">
        <f t="shared" si="5"/>
        <v>0</v>
      </c>
      <c r="AN78" s="286"/>
      <c r="AO78" s="368"/>
      <c r="AP78" s="369"/>
      <c r="AQ78" s="369"/>
      <c r="AR78" s="370"/>
    </row>
    <row r="79" spans="1:44" s="178" customFormat="1" ht="25.5">
      <c r="A79" s="645"/>
      <c r="B79" s="288" t="s">
        <v>131</v>
      </c>
      <c r="C79" s="289" t="s">
        <v>284</v>
      </c>
      <c r="D79" s="205" t="s">
        <v>220</v>
      </c>
      <c r="E79" s="290" t="s">
        <v>416</v>
      </c>
      <c r="F79" s="241">
        <v>2</v>
      </c>
      <c r="G79" s="241">
        <v>2</v>
      </c>
      <c r="H79" s="241">
        <v>2</v>
      </c>
      <c r="I79" s="241"/>
      <c r="J79" s="241" t="s">
        <v>406</v>
      </c>
      <c r="K79" s="241"/>
      <c r="L79" s="184" t="s">
        <v>411</v>
      </c>
      <c r="M79" s="184" t="s">
        <v>60</v>
      </c>
      <c r="O79" s="377"/>
      <c r="P79" s="277" t="str">
        <f>_xlfn.LET(
  _xlpm.post,$O79,
  _xlpm.req,TRIM(SUBSTITUTE($D79,CHAR(160),"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79" s="277" t="str" cm="1">
        <f t="array" ref="Q79">_xlfn.LET(
 _xlpm.post,$O79,
 _xlpm.txt,TRIM(SUBSTITUTE(SUBSTITUTE($E79,CHAR(13),""),CHAR(10),"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79" s="277" t="str" cm="1">
        <f t="array" ref="R79">IF($O79&lt;&gt;"OUI","",IF(OR($F79="",$E79=""),"OUI",
_xlfn.LET(
_xlpm.req,$F79,
_xlpm.titres,'3.2 Spécialiste'!$A$16:$A$203,
_xlpm.nbS,'3.2 Spécialiste'!$B$16:$B$203,
_xlpm.nbI,'3.2 Spécialiste'!$C$16:$C$203,
_xlpm.niv,'3.2 Spécialiste'!$D$16:$D$203,
_xlpm.estRequis,ISNUMBER(SEARCH(_xlpm.titres,$E79)),
_xlpm.aMed,((_xlpm.nbS+_xlpm.nbI)&gt;0)*_xlpm.estRequis,
_xlpm.ok,_xlpm.aMed*(IF(_xlpm.niv="",0,_xlpm.niv)&gt;=_xlpm.req),
IF(SUMPRODUCT(_xlpm.ok)&gt;0,"OUI","NON")
)))</f>
        <v/>
      </c>
      <c r="S79" s="277" t="str">
        <f>_xlfn.LET(
  _xlpm.post,$O79,
  _xlpm.req,$G79,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79" s="277" t="str">
        <f>_xlfn.LET(
  _xlpm.post,$O79,
  _xlpm.req,$H79,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79" s="277" t="str" cm="1">
        <f t="array" ref="U79">_xlfn.LET(
  _xlpm._post,$O79,
  _xlpm._txt,TRIM(SUBSTITUTE(SUBSTITUTE($I79,CHAR(13),"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79" s="277" t="str" cm="1">
        <f t="array" ref="V79">_xlfn.LET(
  _xlpm._post,$O79,
  _xlpm._txt,TRIM(SUBSTITUTE(SUBSTITUTE($J79,CHAR(13),"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79" s="277" t="str" cm="1">
        <f t="array" ref="W79">_xlfn.LET(_xlpm._post,$O79,_xlpm._reqTB,TRIM(SUBSTITUTE(SUBSTITUTE($K79,CHAR(13)," "),CHAR(10)," ")),_xlpm._code,TRIM(SUBSTITUTE(SUBSTITUTE($B79,CHAR(160),"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79" s="277">
        <v>100</v>
      </c>
      <c r="Y79" s="277" t="str">
        <f t="shared" si="4"/>
        <v/>
      </c>
      <c r="Z79" s="277" t="str">
        <f>_xlfn.LET(
  _xlpm.post,$O79,
  _xlpm.code,$B79,
  _xlpm.repRaw,IFERROR(_xlfn.XLOOKUP(_xlpm.code,'3.7 ESS'!$A:$A,'3.7 ESS'!$C:$C),""),
  _xlpm.rep,IF(_xlpm.repRaw="","NON",TRIM(SUBSTITUTE(SUBSTITUTE(_xlpm.repRaw,CHAR(160)," "),CHAR(10)," "))),
  IF(_xlpm.post&lt;&gt;"OUI","",
    IF(OR($M79="",$M79=0),"OUI",
      IF(OR(_xlpm.rep="Dès 2027",_xlpm.rep="dès 2027"),"dès 2027",
        IF(_xlpm.rep="OUI","OUI","NON")
      )
    )
  )
)</f>
        <v/>
      </c>
      <c r="AA79" s="286"/>
      <c r="AB79" s="291">
        <v>137.85149999999999</v>
      </c>
      <c r="AC79" s="379"/>
      <c r="AD79" s="286"/>
      <c r="AE79" s="291">
        <v>143.5557</v>
      </c>
      <c r="AF79" s="379"/>
      <c r="AG79" s="286"/>
      <c r="AH79" s="368"/>
      <c r="AI79" s="369"/>
      <c r="AJ79" s="369"/>
      <c r="AK79" s="370"/>
      <c r="AL79" s="280">
        <f t="shared" si="6"/>
        <v>0</v>
      </c>
      <c r="AM79" s="280">
        <f t="shared" si="5"/>
        <v>0</v>
      </c>
      <c r="AN79" s="286"/>
      <c r="AO79" s="368"/>
      <c r="AP79" s="369"/>
      <c r="AQ79" s="369"/>
      <c r="AR79" s="370"/>
    </row>
    <row r="80" spans="1:44" s="178" customFormat="1">
      <c r="A80" s="645"/>
      <c r="B80" s="288" t="s">
        <v>132</v>
      </c>
      <c r="C80" s="289" t="s">
        <v>285</v>
      </c>
      <c r="D80" s="205" t="s">
        <v>220</v>
      </c>
      <c r="E80" s="290" t="s">
        <v>416</v>
      </c>
      <c r="F80" s="241">
        <v>3</v>
      </c>
      <c r="G80" s="241">
        <v>3</v>
      </c>
      <c r="H80" s="241">
        <v>3</v>
      </c>
      <c r="I80" s="241"/>
      <c r="J80" s="241" t="s">
        <v>124</v>
      </c>
      <c r="K80" s="241"/>
      <c r="L80" s="184" t="s">
        <v>417</v>
      </c>
      <c r="M80" s="184"/>
      <c r="O80" s="377"/>
      <c r="P80" s="277" t="str">
        <f>_xlfn.LET(
  _xlpm.post,$O80,
  _xlpm.req,TRIM(SUBSTITUTE($D80,CHAR(160),"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0" s="277" t="str" cm="1">
        <f t="array" ref="Q80">_xlfn.LET(
 _xlpm.post,$O80,
 _xlpm.txt,TRIM(SUBSTITUTE(SUBSTITUTE($E80,CHAR(13),""),CHAR(10),"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0" s="277" t="str" cm="1">
        <f t="array" ref="R80">IF($O80&lt;&gt;"OUI","",IF(OR($F80="",$E80=""),"OUI",
_xlfn.LET(
_xlpm.req,$F80,
_xlpm.titres,'3.2 Spécialiste'!$A$16:$A$203,
_xlpm.nbS,'3.2 Spécialiste'!$B$16:$B$203,
_xlpm.nbI,'3.2 Spécialiste'!$C$16:$C$203,
_xlpm.niv,'3.2 Spécialiste'!$D$16:$D$203,
_xlpm.estRequis,ISNUMBER(SEARCH(_xlpm.titres,$E80)),
_xlpm.aMed,((_xlpm.nbS+_xlpm.nbI)&gt;0)*_xlpm.estRequis,
_xlpm.ok,_xlpm.aMed*(IF(_xlpm.niv="",0,_xlpm.niv)&gt;=_xlpm.req),
IF(SUMPRODUCT(_xlpm.ok)&gt;0,"OUI","NON")
)))</f>
        <v/>
      </c>
      <c r="S80" s="277" t="str">
        <f>_xlfn.LET(
  _xlpm.post,$O80,
  _xlpm.req,$G80,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0" s="277" t="str">
        <f>_xlfn.LET(
  _xlpm.post,$O80,
  _xlpm.req,$H80,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0" s="277" t="str" cm="1">
        <f t="array" ref="U80">_xlfn.LET(
  _xlpm._post,$O80,
  _xlpm._txt,TRIM(SUBSTITUTE(SUBSTITUTE($I80,CHAR(13),"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0" s="277" t="str" cm="1">
        <f t="array" ref="V80">_xlfn.LET(
  _xlpm._post,$O80,
  _xlpm._txt,TRIM(SUBSTITUTE(SUBSTITUTE($J80,CHAR(13),"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0" s="277" t="str" cm="1">
        <f t="array" ref="W80">_xlfn.LET(_xlpm._post,$O80,_xlpm._reqTB,TRIM(SUBSTITUTE(SUBSTITUTE($K80,CHAR(13)," "),CHAR(10)," ")),_xlpm._code,TRIM(SUBSTITUTE(SUBSTITUTE($B80,CHAR(160),"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0" s="277">
        <v>500</v>
      </c>
      <c r="Y80" s="277" t="str">
        <f t="shared" si="4"/>
        <v/>
      </c>
      <c r="Z80" s="277" t="str">
        <f>_xlfn.LET(
  _xlpm.post,$O80,
  _xlpm.code,$B80,
  _xlpm.repRaw,IFERROR(_xlfn.XLOOKUP(_xlpm.code,'3.7 ESS'!$A:$A,'3.7 ESS'!$C:$C),""),
  _xlpm.rep,IF(_xlpm.repRaw="","NON",TRIM(SUBSTITUTE(SUBSTITUTE(_xlpm.repRaw,CHAR(160)," "),CHAR(10)," "))),
  IF(_xlpm.post&lt;&gt;"OUI","",
    IF(OR($M80="",$M80=0),"OUI",
      IF(OR(_xlpm.rep="Dès 2027",_xlpm.rep="dès 2027"),"dès 2027",
        IF(_xlpm.rep="OUI","OUI","NON")
      )
    )
  )
)</f>
        <v/>
      </c>
      <c r="AA80" s="286"/>
      <c r="AB80" s="291">
        <v>551.38620000000003</v>
      </c>
      <c r="AC80" s="379"/>
      <c r="AD80" s="286"/>
      <c r="AE80" s="291">
        <v>581.08240000000001</v>
      </c>
      <c r="AF80" s="379"/>
      <c r="AG80" s="286"/>
      <c r="AH80" s="368"/>
      <c r="AI80" s="369"/>
      <c r="AJ80" s="369"/>
      <c r="AK80" s="370"/>
      <c r="AL80" s="280">
        <f t="shared" si="6"/>
        <v>0</v>
      </c>
      <c r="AM80" s="280">
        <f t="shared" si="5"/>
        <v>0</v>
      </c>
      <c r="AN80" s="286"/>
      <c r="AO80" s="368"/>
      <c r="AP80" s="369"/>
      <c r="AQ80" s="369"/>
      <c r="AR80" s="370"/>
    </row>
    <row r="81" spans="1:44" s="178" customFormat="1" ht="25.5">
      <c r="A81" s="645"/>
      <c r="B81" s="288" t="s">
        <v>133</v>
      </c>
      <c r="C81" s="289" t="s">
        <v>286</v>
      </c>
      <c r="D81" s="205" t="s">
        <v>220</v>
      </c>
      <c r="E81" s="290" t="s">
        <v>751</v>
      </c>
      <c r="F81" s="241">
        <v>3</v>
      </c>
      <c r="G81" s="241">
        <v>3</v>
      </c>
      <c r="H81" s="241">
        <v>3</v>
      </c>
      <c r="I81" s="241"/>
      <c r="J81" s="241" t="s">
        <v>124</v>
      </c>
      <c r="K81" s="241"/>
      <c r="L81" s="184" t="s">
        <v>394</v>
      </c>
      <c r="M81" s="184"/>
      <c r="O81" s="377"/>
      <c r="P81" s="277" t="str">
        <f>_xlfn.LET(
  _xlpm.post,$O81,
  _xlpm.req,TRIM(SUBSTITUTE($D81,CHAR(160),"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1" s="277" t="str" cm="1">
        <f t="array" ref="Q81">_xlfn.LET(
 _xlpm.post,$O81,
 _xlpm.txt,TRIM(SUBSTITUTE(SUBSTITUTE($E81,CHAR(13),""),CHAR(10),"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1" s="277" t="str" cm="1">
        <f t="array" ref="R81">IF($O81&lt;&gt;"OUI","",IF(OR($F81="",$E81=""),"OUI",
_xlfn.LET(
_xlpm.req,$F81,
_xlpm.titres,'3.2 Spécialiste'!$A$16:$A$203,
_xlpm.nbS,'3.2 Spécialiste'!$B$16:$B$203,
_xlpm.nbI,'3.2 Spécialiste'!$C$16:$C$203,
_xlpm.niv,'3.2 Spécialiste'!$D$16:$D$203,
_xlpm.estRequis,ISNUMBER(SEARCH(_xlpm.titres,$E81)),
_xlpm.aMed,((_xlpm.nbS+_xlpm.nbI)&gt;0)*_xlpm.estRequis,
_xlpm.ok,_xlpm.aMed*(IF(_xlpm.niv="",0,_xlpm.niv)&gt;=_xlpm.req),
IF(SUMPRODUCT(_xlpm.ok)&gt;0,"OUI","NON")
)))</f>
        <v/>
      </c>
      <c r="S81" s="277" t="str">
        <f>_xlfn.LET(
  _xlpm.post,$O81,
  _xlpm.req,$G81,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1" s="277" t="str">
        <f>_xlfn.LET(
  _xlpm.post,$O81,
  _xlpm.req,$H81,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1" s="277" t="str" cm="1">
        <f t="array" ref="U81">_xlfn.LET(
  _xlpm._post,$O81,
  _xlpm._txt,TRIM(SUBSTITUTE(SUBSTITUTE($I81,CHAR(13),"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1" s="277" t="str" cm="1">
        <f t="array" ref="V81">_xlfn.LET(
  _xlpm._post,$O81,
  _xlpm._txt,TRIM(SUBSTITUTE(SUBSTITUTE($J81,CHAR(13),"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1" s="277" t="str" cm="1">
        <f t="array" ref="W81">_xlfn.LET(_xlpm._post,$O81,_xlpm._reqTB,TRIM(SUBSTITUTE(SUBSTITUTE($K81,CHAR(13)," "),CHAR(10)," ")),_xlpm._code,TRIM(SUBSTITUTE(SUBSTITUTE($B81,CHAR(160),"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1" s="277">
        <v>10</v>
      </c>
      <c r="Y81" s="277" t="str">
        <f t="shared" si="4"/>
        <v/>
      </c>
      <c r="Z81" s="277" t="str">
        <f>_xlfn.LET(
  _xlpm.post,$O81,
  _xlpm.code,$B81,
  _xlpm.repRaw,IFERROR(_xlfn.XLOOKUP(_xlpm.code,'3.7 ESS'!$A:$A,'3.7 ESS'!$C:$C),""),
  _xlpm.rep,IF(_xlpm.repRaw="","NON",TRIM(SUBSTITUTE(SUBSTITUTE(_xlpm.repRaw,CHAR(160)," "),CHAR(10)," "))),
  IF(_xlpm.post&lt;&gt;"OUI","",
    IF(OR($M81="",$M81=0),"OUI",
      IF(OR(_xlpm.rep="Dès 2027",_xlpm.rep="dès 2027"),"dès 2027",
        IF(_xlpm.rep="OUI","OUI","NON")
      )
    )
  )
)</f>
        <v/>
      </c>
      <c r="AA81" s="286"/>
      <c r="AB81" s="291">
        <v>9</v>
      </c>
      <c r="AC81" s="379"/>
      <c r="AD81" s="286"/>
      <c r="AE81" s="291">
        <v>10.8</v>
      </c>
      <c r="AF81" s="379"/>
      <c r="AG81" s="286"/>
      <c r="AH81" s="368"/>
      <c r="AI81" s="369"/>
      <c r="AJ81" s="369"/>
      <c r="AK81" s="370"/>
      <c r="AL81" s="280">
        <f t="shared" si="6"/>
        <v>0</v>
      </c>
      <c r="AM81" s="280">
        <f t="shared" si="5"/>
        <v>0</v>
      </c>
      <c r="AN81" s="286"/>
      <c r="AO81" s="368"/>
      <c r="AP81" s="369"/>
      <c r="AQ81" s="369"/>
      <c r="AR81" s="370"/>
    </row>
    <row r="82" spans="1:44" s="178" customFormat="1" ht="26.25" thickBot="1">
      <c r="A82" s="646"/>
      <c r="B82" s="281" t="s">
        <v>134</v>
      </c>
      <c r="C82" s="172" t="s">
        <v>286</v>
      </c>
      <c r="D82" s="207" t="s">
        <v>220</v>
      </c>
      <c r="E82" s="208" t="s">
        <v>751</v>
      </c>
      <c r="F82" s="209">
        <v>3</v>
      </c>
      <c r="G82" s="209">
        <v>3</v>
      </c>
      <c r="H82" s="209">
        <v>3</v>
      </c>
      <c r="I82" s="209" t="s">
        <v>124</v>
      </c>
      <c r="J82" s="209"/>
      <c r="K82" s="209"/>
      <c r="L82" s="211" t="s">
        <v>418</v>
      </c>
      <c r="M82" s="211"/>
      <c r="O82" s="389"/>
      <c r="P82" s="277" t="str">
        <f>_xlfn.LET(
  _xlpm.post,$O82,
  _xlpm.req,TRIM(SUBSTITUTE($D82,CHAR(160),"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2" s="277" t="str" cm="1">
        <f t="array" ref="Q82">_xlfn.LET(
 _xlpm.post,$O82,
 _xlpm.txt,TRIM(SUBSTITUTE(SUBSTITUTE($E82,CHAR(13),""),CHAR(10),"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2" s="277" t="str" cm="1">
        <f t="array" ref="R82">IF($O82&lt;&gt;"OUI","",IF(OR($F82="",$E82=""),"OUI",
_xlfn.LET(
_xlpm.req,$F82,
_xlpm.titres,'3.2 Spécialiste'!$A$16:$A$203,
_xlpm.nbS,'3.2 Spécialiste'!$B$16:$B$203,
_xlpm.nbI,'3.2 Spécialiste'!$C$16:$C$203,
_xlpm.niv,'3.2 Spécialiste'!$D$16:$D$203,
_xlpm.estRequis,ISNUMBER(SEARCH(_xlpm.titres,$E82)),
_xlpm.aMed,((_xlpm.nbS+_xlpm.nbI)&gt;0)*_xlpm.estRequis,
_xlpm.ok,_xlpm.aMed*(IF(_xlpm.niv="",0,_xlpm.niv)&gt;=_xlpm.req),
IF(SUMPRODUCT(_xlpm.ok)&gt;0,"OUI","NON")
)))</f>
        <v/>
      </c>
      <c r="S82" s="277" t="str">
        <f>_xlfn.LET(
  _xlpm.post,$O82,
  _xlpm.req,$G82,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2" s="277" t="str">
        <f>_xlfn.LET(
  _xlpm.post,$O82,
  _xlpm.req,$H82,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2" s="277" t="str" cm="1">
        <f t="array" ref="U82">_xlfn.LET(
  _xlpm._post,$O82,
  _xlpm._txt,TRIM(SUBSTITUTE(SUBSTITUTE($I82,CHAR(13),"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2" s="277" t="str" cm="1">
        <f t="array" ref="V82">_xlfn.LET(
  _xlpm._post,$O82,
  _xlpm._txt,TRIM(SUBSTITUTE(SUBSTITUTE($J82,CHAR(13),"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2" s="277" t="str" cm="1">
        <f t="array" ref="W82">_xlfn.LET(_xlpm._post,$O82,_xlpm._reqTB,TRIM(SUBSTITUTE(SUBSTITUTE($K82,CHAR(13)," "),CHAR(10)," ")),_xlpm._code,TRIM(SUBSTITUTE(SUBSTITUTE($B82,CHAR(160),"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2" s="277">
        <v>75</v>
      </c>
      <c r="Y82" s="277" t="str">
        <f t="shared" si="4"/>
        <v/>
      </c>
      <c r="Z82" s="277" t="str">
        <f>_xlfn.LET(
  _xlpm.post,$O82,
  _xlpm.code,$B82,
  _xlpm.repRaw,IFERROR(_xlfn.XLOOKUP(_xlpm.code,'3.7 ESS'!$A:$A,'3.7 ESS'!$C:$C),""),
  _xlpm.rep,IF(_xlpm.repRaw="","NON",TRIM(SUBSTITUTE(SUBSTITUTE(_xlpm.repRaw,CHAR(160)," "),CHAR(10)," "))),
  IF(_xlpm.post&lt;&gt;"OUI","",
    IF(OR($M82="",$M82=0),"OUI",
      IF(OR(_xlpm.rep="Dès 2027",_xlpm.rep="dès 2027"),"dès 2027",
        IF(_xlpm.rep="OUI","OUI","NON")
      )
    )
  )
)</f>
        <v/>
      </c>
      <c r="AA82" s="286"/>
      <c r="AB82" s="310">
        <v>65.871600000000001</v>
      </c>
      <c r="AC82" s="390"/>
      <c r="AD82" s="286"/>
      <c r="AE82" s="310">
        <v>69.746399999999994</v>
      </c>
      <c r="AF82" s="390"/>
      <c r="AG82" s="286"/>
      <c r="AH82" s="386"/>
      <c r="AI82" s="387"/>
      <c r="AJ82" s="387"/>
      <c r="AK82" s="388"/>
      <c r="AL82" s="280">
        <f t="shared" si="6"/>
        <v>0</v>
      </c>
      <c r="AM82" s="280">
        <f t="shared" si="5"/>
        <v>0</v>
      </c>
      <c r="AN82" s="286"/>
      <c r="AO82" s="386"/>
      <c r="AP82" s="387"/>
      <c r="AQ82" s="387"/>
      <c r="AR82" s="388"/>
    </row>
    <row r="83" spans="1:44" s="178" customFormat="1" ht="26.25" thickBot="1">
      <c r="A83" s="311" t="s">
        <v>287</v>
      </c>
      <c r="B83" s="312" t="s">
        <v>135</v>
      </c>
      <c r="C83" s="313" t="s">
        <v>288</v>
      </c>
      <c r="D83" s="314" t="s">
        <v>220</v>
      </c>
      <c r="E83" s="315" t="s">
        <v>752</v>
      </c>
      <c r="F83" s="316">
        <v>2</v>
      </c>
      <c r="G83" s="316">
        <v>2</v>
      </c>
      <c r="H83" s="316">
        <v>2</v>
      </c>
      <c r="I83" s="316"/>
      <c r="J83" s="316" t="s">
        <v>420</v>
      </c>
      <c r="K83" s="316"/>
      <c r="L83" s="169"/>
      <c r="M83" s="169" t="s">
        <v>60</v>
      </c>
      <c r="O83" s="374"/>
      <c r="P83" s="277" t="str">
        <f>_xlfn.LET(
  _xlpm.post,$O83,
  _xlpm.req,TRIM(SUBSTITUTE($D83,CHAR(160),"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3" s="277" t="str" cm="1">
        <f t="array" ref="Q83">_xlfn.LET(
 _xlpm.post,$O83,
 _xlpm.txt,TRIM(SUBSTITUTE(SUBSTITUTE($E83,CHAR(13),""),CHAR(10),"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3" s="277" t="str" cm="1">
        <f t="array" ref="R83">IF($O83&lt;&gt;"OUI","",IF(OR($F83="",$E83=""),"OUI",
_xlfn.LET(
_xlpm.req,$F83,
_xlpm.titres,'3.2 Spécialiste'!$A$16:$A$203,
_xlpm.nbS,'3.2 Spécialiste'!$B$16:$B$203,
_xlpm.nbI,'3.2 Spécialiste'!$C$16:$C$203,
_xlpm.niv,'3.2 Spécialiste'!$D$16:$D$203,
_xlpm.estRequis,ISNUMBER(SEARCH(_xlpm.titres,$E83)),
_xlpm.aMed,((_xlpm.nbS+_xlpm.nbI)&gt;0)*_xlpm.estRequis,
_xlpm.ok,_xlpm.aMed*(IF(_xlpm.niv="",0,_xlpm.niv)&gt;=_xlpm.req),
IF(SUMPRODUCT(_xlpm.ok)&gt;0,"OUI","NON")
)))</f>
        <v/>
      </c>
      <c r="S83" s="277" t="str">
        <f>_xlfn.LET(
  _xlpm.post,$O83,
  _xlpm.req,$G83,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3" s="277" t="str">
        <f>_xlfn.LET(
  _xlpm.post,$O83,
  _xlpm.req,$H83,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3" s="277" t="str" cm="1">
        <f t="array" ref="U83">_xlfn.LET(
  _xlpm._post,$O83,
  _xlpm._txt,TRIM(SUBSTITUTE(SUBSTITUTE($I83,CHAR(13),"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3" s="277" t="str" cm="1">
        <f t="array" ref="V83">_xlfn.LET(
  _xlpm._post,$O83,
  _xlpm._txt,TRIM(SUBSTITUTE(SUBSTITUTE($J83,CHAR(13),"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3" s="277" t="str" cm="1">
        <f t="array" ref="W83">_xlfn.LET(_xlpm._post,$O83,_xlpm._reqTB,TRIM(SUBSTITUTE(SUBSTITUTE($K83,CHAR(13)," "),CHAR(10)," ")),_xlpm._code,TRIM(SUBSTITUTE(SUBSTITUTE($B83,CHAR(160),"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3" s="277"/>
      <c r="Y83" s="277" t="str">
        <f t="shared" si="4"/>
        <v/>
      </c>
      <c r="Z83" s="277" t="str">
        <f>_xlfn.LET(
  _xlpm.post,$O83,
  _xlpm.code,$B83,
  _xlpm.repRaw,IFERROR(_xlfn.XLOOKUP(_xlpm.code,'3.7 ESS'!$A:$A,'3.7 ESS'!$C:$C),""),
  _xlpm.rep,IF(_xlpm.repRaw="","NON",TRIM(SUBSTITUTE(SUBSTITUTE(_xlpm.repRaw,CHAR(160)," "),CHAR(10)," "))),
  IF(_xlpm.post&lt;&gt;"OUI","",
    IF(OR($M83="",$M83=0),"OUI",
      IF(OR(_xlpm.rep="Dès 2027",_xlpm.rep="dès 2027"),"dès 2027",
        IF(_xlpm.rep="OUI","OUI","NON")
      )
    )
  )
)</f>
        <v/>
      </c>
      <c r="AA83" s="286"/>
      <c r="AB83" s="279">
        <v>86.908500000000004</v>
      </c>
      <c r="AC83" s="392"/>
      <c r="AD83" s="286"/>
      <c r="AE83" s="279">
        <v>92.767499999999998</v>
      </c>
      <c r="AF83" s="392"/>
      <c r="AG83" s="286"/>
      <c r="AH83" s="362"/>
      <c r="AI83" s="363"/>
      <c r="AJ83" s="363"/>
      <c r="AK83" s="364"/>
      <c r="AL83" s="280">
        <f t="shared" si="6"/>
        <v>0</v>
      </c>
      <c r="AM83" s="280">
        <f t="shared" si="5"/>
        <v>0</v>
      </c>
      <c r="AN83" s="286"/>
      <c r="AO83" s="362"/>
      <c r="AP83" s="363"/>
      <c r="AQ83" s="363"/>
      <c r="AR83" s="364"/>
    </row>
    <row r="84" spans="1:44" s="178" customFormat="1">
      <c r="A84" s="644" t="s">
        <v>289</v>
      </c>
      <c r="B84" s="272" t="s">
        <v>136</v>
      </c>
      <c r="C84" s="273" t="s">
        <v>290</v>
      </c>
      <c r="D84" s="240" t="s">
        <v>371</v>
      </c>
      <c r="E84" s="220" t="s">
        <v>421</v>
      </c>
      <c r="F84" s="275">
        <v>2</v>
      </c>
      <c r="G84" s="275"/>
      <c r="H84" s="275">
        <v>1</v>
      </c>
      <c r="I84" s="275"/>
      <c r="J84" s="275"/>
      <c r="K84" s="275" t="s">
        <v>369</v>
      </c>
      <c r="L84" s="177"/>
      <c r="M84" s="177"/>
      <c r="O84" s="376"/>
      <c r="P84" s="277" t="str">
        <f>_xlfn.LET(
  _xlpm.post,$O84,
  _xlpm.req,TRIM(SUBSTITUTE($D84,CHAR(160),"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4" s="277" t="str" cm="1">
        <f t="array" ref="Q84">_xlfn.LET(
 _xlpm.post,$O84,
 _xlpm.txt,TRIM(SUBSTITUTE(SUBSTITUTE($E84,CHAR(13),""),CHAR(10),"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4" s="277" t="str" cm="1">
        <f t="array" ref="R84">IF($O84&lt;&gt;"OUI","",IF(OR($F84="",$E84=""),"OUI",
_xlfn.LET(
_xlpm.req,$F84,
_xlpm.titres,'3.2 Spécialiste'!$A$16:$A$203,
_xlpm.nbS,'3.2 Spécialiste'!$B$16:$B$203,
_xlpm.nbI,'3.2 Spécialiste'!$C$16:$C$203,
_xlpm.niv,'3.2 Spécialiste'!$D$16:$D$203,
_xlpm.estRequis,ISNUMBER(SEARCH(_xlpm.titres,$E84)),
_xlpm.aMed,((_xlpm.nbS+_xlpm.nbI)&gt;0)*_xlpm.estRequis,
_xlpm.ok,_xlpm.aMed*(IF(_xlpm.niv="",0,_xlpm.niv)&gt;=_xlpm.req),
IF(SUMPRODUCT(_xlpm.ok)&gt;0,"OUI","NON")
)))</f>
        <v/>
      </c>
      <c r="S84" s="277" t="str">
        <f>_xlfn.LET(
  _xlpm.post,$O84,
  _xlpm.req,$G84,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4" s="277" t="str">
        <f>_xlfn.LET(
  _xlpm.post,$O84,
  _xlpm.req,$H84,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4" s="277" t="str" cm="1">
        <f t="array" ref="U84">_xlfn.LET(
  _xlpm._post,$O84,
  _xlpm._txt,TRIM(SUBSTITUTE(SUBSTITUTE($I84,CHAR(13),"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4" s="277" t="str" cm="1">
        <f t="array" ref="V84">_xlfn.LET(
  _xlpm._post,$O84,
  _xlpm._txt,TRIM(SUBSTITUTE(SUBSTITUTE($J84,CHAR(13),"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4" s="277" t="str" cm="1">
        <f t="array" ref="W84">_xlfn.LET(_xlpm._post,$O84,_xlpm._reqTB,TRIM(SUBSTITUTE(SUBSTITUTE($K84,CHAR(13)," "),CHAR(10)," ")),_xlpm._code,TRIM(SUBSTITUTE(SUBSTITUTE($B84,CHAR(160),"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4" s="277"/>
      <c r="Y84" s="277" t="str">
        <f t="shared" si="4"/>
        <v/>
      </c>
      <c r="Z84" s="277" t="str">
        <f>_xlfn.LET(
  _xlpm.post,$O84,
  _xlpm.code,$B84,
  _xlpm.repRaw,IFERROR(_xlfn.XLOOKUP(_xlpm.code,'3.7 ESS'!$A:$A,'3.7 ESS'!$C:$C),""),
  _xlpm.rep,IF(_xlpm.repRaw="","NON",TRIM(SUBSTITUTE(SUBSTITUTE(_xlpm.repRaw,CHAR(160)," "),CHAR(10)," "))),
  IF(_xlpm.post&lt;&gt;"OUI","",
    IF(OR($M84="",$M84=0),"OUI",
      IF(OR(_xlpm.rep="Dès 2027",_xlpm.rep="dès 2027"),"dès 2027",
        IF(_xlpm.rep="OUI","OUI","NON")
      )
    )
  )
)</f>
        <v/>
      </c>
      <c r="AA84" s="286"/>
      <c r="AB84" s="293">
        <v>822.19049999999993</v>
      </c>
      <c r="AC84" s="378"/>
      <c r="AD84" s="286"/>
      <c r="AE84" s="293">
        <v>866.36789999999996</v>
      </c>
      <c r="AF84" s="378"/>
      <c r="AG84" s="286"/>
      <c r="AH84" s="365"/>
      <c r="AI84" s="366"/>
      <c r="AJ84" s="366"/>
      <c r="AK84" s="367"/>
      <c r="AL84" s="280">
        <f t="shared" si="6"/>
        <v>0</v>
      </c>
      <c r="AM84" s="280">
        <f t="shared" si="5"/>
        <v>0</v>
      </c>
      <c r="AN84" s="286"/>
      <c r="AO84" s="365"/>
      <c r="AP84" s="366"/>
      <c r="AQ84" s="366"/>
      <c r="AR84" s="367"/>
    </row>
    <row r="85" spans="1:44" s="178" customFormat="1">
      <c r="A85" s="645"/>
      <c r="B85" s="288" t="s">
        <v>137</v>
      </c>
      <c r="C85" s="289" t="s">
        <v>291</v>
      </c>
      <c r="D85" s="205" t="s">
        <v>371</v>
      </c>
      <c r="E85" s="290" t="s">
        <v>422</v>
      </c>
      <c r="F85" s="241">
        <v>2</v>
      </c>
      <c r="G85" s="241"/>
      <c r="H85" s="241">
        <v>1</v>
      </c>
      <c r="I85" s="241"/>
      <c r="J85" s="241"/>
      <c r="K85" s="241"/>
      <c r="L85" s="184"/>
      <c r="M85" s="184"/>
      <c r="O85" s="377"/>
      <c r="P85" s="277" t="str">
        <f>_xlfn.LET(
  _xlpm.post,$O85,
  _xlpm.req,TRIM(SUBSTITUTE($D85,CHAR(160),"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5" s="277" t="str" cm="1">
        <f t="array" ref="Q85">_xlfn.LET(
 _xlpm.post,$O85,
 _xlpm.txt,TRIM(SUBSTITUTE(SUBSTITUTE($E85,CHAR(13),""),CHAR(10),"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5" s="277" t="str" cm="1">
        <f t="array" ref="R85">IF($O85&lt;&gt;"OUI","",IF(OR($F85="",$E85=""),"OUI",
_xlfn.LET(
_xlpm.req,$F85,
_xlpm.titres,'3.2 Spécialiste'!$A$16:$A$203,
_xlpm.nbS,'3.2 Spécialiste'!$B$16:$B$203,
_xlpm.nbI,'3.2 Spécialiste'!$C$16:$C$203,
_xlpm.niv,'3.2 Spécialiste'!$D$16:$D$203,
_xlpm.estRequis,ISNUMBER(SEARCH(_xlpm.titres,$E85)),
_xlpm.aMed,((_xlpm.nbS+_xlpm.nbI)&gt;0)*_xlpm.estRequis,
_xlpm.ok,_xlpm.aMed*(IF(_xlpm.niv="",0,_xlpm.niv)&gt;=_xlpm.req),
IF(SUMPRODUCT(_xlpm.ok)&gt;0,"OUI","NON")
)))</f>
        <v/>
      </c>
      <c r="S85" s="277" t="str">
        <f>_xlfn.LET(
  _xlpm.post,$O85,
  _xlpm.req,$G85,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5" s="277" t="str">
        <f>_xlfn.LET(
  _xlpm.post,$O85,
  _xlpm.req,$H85,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5" s="277" t="str" cm="1">
        <f t="array" ref="U85">_xlfn.LET(
  _xlpm._post,$O85,
  _xlpm._txt,TRIM(SUBSTITUTE(SUBSTITUTE($I85,CHAR(13),"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5" s="277" t="str" cm="1">
        <f t="array" ref="V85">_xlfn.LET(
  _xlpm._post,$O85,
  _xlpm._txt,TRIM(SUBSTITUTE(SUBSTITUTE($J85,CHAR(13),"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5" s="277" t="str" cm="1">
        <f t="array" ref="W85">_xlfn.LET(_xlpm._post,$O85,_xlpm._reqTB,TRIM(SUBSTITUTE(SUBSTITUTE($K85,CHAR(13)," "),CHAR(10)," ")),_xlpm._code,TRIM(SUBSTITUTE(SUBSTITUTE($B85,CHAR(160),"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5" s="277"/>
      <c r="Y85" s="277" t="str">
        <f t="shared" si="4"/>
        <v/>
      </c>
      <c r="Z85" s="277" t="str">
        <f>_xlfn.LET(
  _xlpm.post,$O85,
  _xlpm.code,$B85,
  _xlpm.repRaw,IFERROR(_xlfn.XLOOKUP(_xlpm.code,'3.7 ESS'!$A:$A,'3.7 ESS'!$C:$C),""),
  _xlpm.rep,IF(_xlpm.repRaw="","NON",TRIM(SUBSTITUTE(SUBSTITUTE(_xlpm.repRaw,CHAR(160)," "),CHAR(10)," "))),
  IF(_xlpm.post&lt;&gt;"OUI","",
    IF(OR($M85="",$M85=0),"OUI",
      IF(OR(_xlpm.rep="Dès 2027",_xlpm.rep="dès 2027"),"dès 2027",
        IF(_xlpm.rep="OUI","OUI","NON")
      )
    )
  )
)</f>
        <v/>
      </c>
      <c r="AA85" s="286"/>
      <c r="AB85" s="291">
        <v>101.59829999999999</v>
      </c>
      <c r="AC85" s="379"/>
      <c r="AD85" s="286"/>
      <c r="AE85" s="291">
        <v>105.1947</v>
      </c>
      <c r="AF85" s="379"/>
      <c r="AG85" s="286"/>
      <c r="AH85" s="368"/>
      <c r="AI85" s="369"/>
      <c r="AJ85" s="369"/>
      <c r="AK85" s="370"/>
      <c r="AL85" s="280">
        <f t="shared" si="6"/>
        <v>0</v>
      </c>
      <c r="AM85" s="280">
        <f t="shared" si="5"/>
        <v>0</v>
      </c>
      <c r="AN85" s="286"/>
      <c r="AO85" s="368"/>
      <c r="AP85" s="369"/>
      <c r="AQ85" s="369"/>
      <c r="AR85" s="370"/>
    </row>
    <row r="86" spans="1:44" s="178" customFormat="1">
      <c r="A86" s="645"/>
      <c r="B86" s="288" t="s">
        <v>138</v>
      </c>
      <c r="C86" s="289" t="s">
        <v>292</v>
      </c>
      <c r="D86" s="205" t="s">
        <v>371</v>
      </c>
      <c r="E86" s="290" t="s">
        <v>422</v>
      </c>
      <c r="F86" s="241">
        <v>2</v>
      </c>
      <c r="G86" s="241"/>
      <c r="H86" s="241">
        <v>1</v>
      </c>
      <c r="I86" s="241"/>
      <c r="J86" s="241"/>
      <c r="K86" s="241" t="s">
        <v>369</v>
      </c>
      <c r="L86" s="184" t="s">
        <v>394</v>
      </c>
      <c r="M86" s="184" t="s">
        <v>60</v>
      </c>
      <c r="O86" s="377"/>
      <c r="P86" s="277" t="str">
        <f>_xlfn.LET(
  _xlpm.post,$O86,
  _xlpm.req,TRIM(SUBSTITUTE($D86,CHAR(160),"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6" s="277" t="str" cm="1">
        <f t="array" ref="Q86">_xlfn.LET(
 _xlpm.post,$O86,
 _xlpm.txt,TRIM(SUBSTITUTE(SUBSTITUTE($E86,CHAR(13),""),CHAR(10),"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6" s="277" t="str" cm="1">
        <f t="array" ref="R86">IF($O86&lt;&gt;"OUI","",IF(OR($F86="",$E86=""),"OUI",
_xlfn.LET(
_xlpm.req,$F86,
_xlpm.titres,'3.2 Spécialiste'!$A$16:$A$203,
_xlpm.nbS,'3.2 Spécialiste'!$B$16:$B$203,
_xlpm.nbI,'3.2 Spécialiste'!$C$16:$C$203,
_xlpm.niv,'3.2 Spécialiste'!$D$16:$D$203,
_xlpm.estRequis,ISNUMBER(SEARCH(_xlpm.titres,$E86)),
_xlpm.aMed,((_xlpm.nbS+_xlpm.nbI)&gt;0)*_xlpm.estRequis,
_xlpm.ok,_xlpm.aMed*(IF(_xlpm.niv="",0,_xlpm.niv)&gt;=_xlpm.req),
IF(SUMPRODUCT(_xlpm.ok)&gt;0,"OUI","NON")
)))</f>
        <v/>
      </c>
      <c r="S86" s="277" t="str">
        <f>_xlfn.LET(
  _xlpm.post,$O86,
  _xlpm.req,$G86,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6" s="277" t="str">
        <f>_xlfn.LET(
  _xlpm.post,$O86,
  _xlpm.req,$H86,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6" s="277" t="str" cm="1">
        <f t="array" ref="U86">_xlfn.LET(
  _xlpm._post,$O86,
  _xlpm._txt,TRIM(SUBSTITUTE(SUBSTITUTE($I86,CHAR(13),"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6" s="277" t="str" cm="1">
        <f t="array" ref="V86">_xlfn.LET(
  _xlpm._post,$O86,
  _xlpm._txt,TRIM(SUBSTITUTE(SUBSTITUTE($J86,CHAR(13),"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6" s="277" t="str" cm="1">
        <f t="array" ref="W86">_xlfn.LET(_xlpm._post,$O86,_xlpm._reqTB,TRIM(SUBSTITUTE(SUBSTITUTE($K86,CHAR(13)," "),CHAR(10)," ")),_xlpm._code,TRIM(SUBSTITUTE(SUBSTITUTE($B86,CHAR(160),"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6" s="277">
        <v>10</v>
      </c>
      <c r="Y86" s="277" t="str">
        <f t="shared" si="4"/>
        <v/>
      </c>
      <c r="Z86" s="277" t="str">
        <f>_xlfn.LET(
  _xlpm.post,$O86,
  _xlpm.code,$B86,
  _xlpm.repRaw,IFERROR(_xlfn.XLOOKUP(_xlpm.code,'3.7 ESS'!$A:$A,'3.7 ESS'!$C:$C),""),
  _xlpm.rep,IF(_xlpm.repRaw="","NON",TRIM(SUBSTITUTE(SUBSTITUTE(_xlpm.repRaw,CHAR(160)," "),CHAR(10)," "))),
  IF(_xlpm.post&lt;&gt;"OUI","",
    IF(OR($M86="",$M86=0),"OUI",
      IF(OR(_xlpm.rep="Dès 2027",_xlpm.rep="dès 2027"),"dès 2027",
        IF(_xlpm.rep="OUI","OUI","NON")
      )
    )
  )
)</f>
        <v/>
      </c>
      <c r="AA86" s="286"/>
      <c r="AB86" s="291">
        <v>25.418699999999994</v>
      </c>
      <c r="AC86" s="379"/>
      <c r="AD86" s="286"/>
      <c r="AE86" s="291">
        <v>26.252099999999999</v>
      </c>
      <c r="AF86" s="379"/>
      <c r="AG86" s="286"/>
      <c r="AH86" s="368"/>
      <c r="AI86" s="369"/>
      <c r="AJ86" s="369"/>
      <c r="AK86" s="370"/>
      <c r="AL86" s="280">
        <f t="shared" si="6"/>
        <v>0</v>
      </c>
      <c r="AM86" s="280">
        <f t="shared" si="5"/>
        <v>0</v>
      </c>
      <c r="AN86" s="286"/>
      <c r="AO86" s="368"/>
      <c r="AP86" s="369"/>
      <c r="AQ86" s="369"/>
      <c r="AR86" s="370"/>
    </row>
    <row r="87" spans="1:44" s="178" customFormat="1">
      <c r="A87" s="645"/>
      <c r="B87" s="230" t="s">
        <v>139</v>
      </c>
      <c r="C87" s="204" t="s">
        <v>1017</v>
      </c>
      <c r="D87" s="188"/>
      <c r="E87" s="189"/>
      <c r="F87" s="190">
        <v>0</v>
      </c>
      <c r="G87" s="190"/>
      <c r="H87" s="190"/>
      <c r="I87" s="190"/>
      <c r="J87" s="190"/>
      <c r="K87" s="190"/>
      <c r="L87" s="191"/>
      <c r="M87" s="191"/>
      <c r="O87" s="191"/>
      <c r="P87" s="277" t="str">
        <f>_xlfn.LET(
  _xlpm.post,$O87,
  _xlpm.req,TRIM(SUBSTITUTE($D87,CHAR(160),"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7" s="277" t="str" cm="1">
        <f t="array" ref="Q87">_xlfn.LET(
 _xlpm.post,$O87,
 _xlpm.txt,TRIM(SUBSTITUTE(SUBSTITUTE($E87,CHAR(13),""),CHAR(10),"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7" s="277" t="str" cm="1">
        <f t="array" ref="R87">IF($O87&lt;&gt;"OUI","",IF(OR($F87="",$E87=""),"OUI",
_xlfn.LET(
_xlpm.req,$F87,
_xlpm.titres,'3.2 Spécialiste'!$A$16:$A$203,
_xlpm.nbS,'3.2 Spécialiste'!$B$16:$B$203,
_xlpm.nbI,'3.2 Spécialiste'!$C$16:$C$203,
_xlpm.niv,'3.2 Spécialiste'!$D$16:$D$203,
_xlpm.estRequis,ISNUMBER(SEARCH(_xlpm.titres,$E87)),
_xlpm.aMed,((_xlpm.nbS+_xlpm.nbI)&gt;0)*_xlpm.estRequis,
_xlpm.ok,_xlpm.aMed*(IF(_xlpm.niv="",0,_xlpm.niv)&gt;=_xlpm.req),
IF(SUMPRODUCT(_xlpm.ok)&gt;0,"OUI","NON")
)))</f>
        <v/>
      </c>
      <c r="S87" s="277" t="str">
        <f>_xlfn.LET(
  _xlpm.post,$O87,
  _xlpm.req,$G87,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7" s="277" t="str">
        <f>_xlfn.LET(
  _xlpm.post,$O87,
  _xlpm.req,$H87,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7" s="277" t="str" cm="1">
        <f t="array" ref="U87">_xlfn.LET(
  _xlpm._post,$O87,
  _xlpm._txt,TRIM(SUBSTITUTE(SUBSTITUTE($I87,CHAR(13),"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7" s="277" t="str" cm="1">
        <f t="array" ref="V87">_xlfn.LET(
  _xlpm._post,$O87,
  _xlpm._txt,TRIM(SUBSTITUTE(SUBSTITUTE($J87,CHAR(13),"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7" s="277" t="str" cm="1">
        <f t="array" ref="W87">_xlfn.LET(_xlpm._post,$O87,_xlpm._reqTB,TRIM(SUBSTITUTE(SUBSTITUTE($K87,CHAR(13)," "),CHAR(10)," ")),_xlpm._code,TRIM(SUBSTITUTE(SUBSTITUTE($B87,CHAR(160),"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7" s="277"/>
      <c r="Y87" s="277" t="str">
        <f t="shared" si="4"/>
        <v/>
      </c>
      <c r="Z87" s="277" t="str">
        <f>_xlfn.LET(
  _xlpm.post,$O87,
  _xlpm.code,$B87,
  _xlpm.repRaw,IFERROR(_xlfn.XLOOKUP(_xlpm.code,'3.7 ESS'!$A:$A,'3.7 ESS'!$C:$C),""),
  _xlpm.rep,IF(_xlpm.repRaw="","NON",TRIM(SUBSTITUTE(SUBSTITUTE(_xlpm.repRaw,CHAR(160)," "),CHAR(10)," "))),
  IF(_xlpm.post&lt;&gt;"OUI","",
    IF(OR($M87="",$M87=0),"OUI",
      IF(OR(_xlpm.rep="Dès 2027",_xlpm.rep="dès 2027"),"dès 2027",
        IF(_xlpm.rep="OUI","OUI","NON")
      )
    )
  )
)</f>
        <v/>
      </c>
      <c r="AA87" s="286"/>
      <c r="AB87" s="294"/>
      <c r="AC87" s="294"/>
      <c r="AD87" s="286"/>
      <c r="AE87" s="294"/>
      <c r="AF87" s="294"/>
      <c r="AG87" s="286"/>
      <c r="AH87" s="295"/>
      <c r="AI87" s="296"/>
      <c r="AJ87" s="296"/>
      <c r="AK87" s="297"/>
      <c r="AL87" s="280"/>
      <c r="AM87" s="280"/>
      <c r="AN87" s="286"/>
      <c r="AO87" s="295"/>
      <c r="AP87" s="296"/>
      <c r="AQ87" s="296"/>
      <c r="AR87" s="297"/>
    </row>
    <row r="88" spans="1:44" s="178" customFormat="1">
      <c r="A88" s="645"/>
      <c r="B88" s="288" t="s">
        <v>140</v>
      </c>
      <c r="C88" s="289" t="s">
        <v>293</v>
      </c>
      <c r="D88" s="205" t="s">
        <v>371</v>
      </c>
      <c r="E88" s="290" t="s">
        <v>422</v>
      </c>
      <c r="F88" s="241">
        <v>2</v>
      </c>
      <c r="G88" s="241"/>
      <c r="H88" s="241">
        <v>2</v>
      </c>
      <c r="I88" s="241"/>
      <c r="J88" s="241"/>
      <c r="K88" s="241" t="s">
        <v>369</v>
      </c>
      <c r="L88" s="184" t="s">
        <v>370</v>
      </c>
      <c r="M88" s="184"/>
      <c r="O88" s="377"/>
      <c r="P88" s="277" t="str">
        <f>_xlfn.LET(
  _xlpm.post,$O88,
  _xlpm.req,TRIM(SUBSTITUTE($D88,CHAR(160),"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8" s="277" t="str" cm="1">
        <f t="array" ref="Q88">_xlfn.LET(
 _xlpm.post,$O88,
 _xlpm.txt,TRIM(SUBSTITUTE(SUBSTITUTE($E88,CHAR(13),""),CHAR(10),"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8" s="277" t="str" cm="1">
        <f t="array" ref="R88">IF($O88&lt;&gt;"OUI","",IF(OR($F88="",$E88=""),"OUI",
_xlfn.LET(
_xlpm.req,$F88,
_xlpm.titres,'3.2 Spécialiste'!$A$16:$A$203,
_xlpm.nbS,'3.2 Spécialiste'!$B$16:$B$203,
_xlpm.nbI,'3.2 Spécialiste'!$C$16:$C$203,
_xlpm.niv,'3.2 Spécialiste'!$D$16:$D$203,
_xlpm.estRequis,ISNUMBER(SEARCH(_xlpm.titres,$E88)),
_xlpm.aMed,((_xlpm.nbS+_xlpm.nbI)&gt;0)*_xlpm.estRequis,
_xlpm.ok,_xlpm.aMed*(IF(_xlpm.niv="",0,_xlpm.niv)&gt;=_xlpm.req),
IF(SUMPRODUCT(_xlpm.ok)&gt;0,"OUI","NON")
)))</f>
        <v/>
      </c>
      <c r="S88" s="277" t="str">
        <f>_xlfn.LET(
  _xlpm.post,$O88,
  _xlpm.req,$G88,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8" s="277" t="str">
        <f>_xlfn.LET(
  _xlpm.post,$O88,
  _xlpm.req,$H88,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8" s="277" t="str" cm="1">
        <f t="array" ref="U88">_xlfn.LET(
  _xlpm._post,$O88,
  _xlpm._txt,TRIM(SUBSTITUTE(SUBSTITUTE($I88,CHAR(13),"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8" s="277" t="str" cm="1">
        <f t="array" ref="V88">_xlfn.LET(
  _xlpm._post,$O88,
  _xlpm._txt,TRIM(SUBSTITUTE(SUBSTITUTE($J88,CHAR(13),"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8" s="277" t="str" cm="1">
        <f t="array" ref="W88">_xlfn.LET(_xlpm._post,$O88,_xlpm._reqTB,TRIM(SUBSTITUTE(SUBSTITUTE($K88,CHAR(13)," "),CHAR(10)," ")),_xlpm._code,TRIM(SUBSTITUTE(SUBSTITUTE($B88,CHAR(160),"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8" s="277">
        <v>10</v>
      </c>
      <c r="Y88" s="277" t="str">
        <f t="shared" si="4"/>
        <v/>
      </c>
      <c r="Z88" s="277" t="str">
        <f>_xlfn.LET(
  _xlpm.post,$O88,
  _xlpm.code,$B88,
  _xlpm.repRaw,IFERROR(_xlfn.XLOOKUP(_xlpm.code,'3.7 ESS'!$A:$A,'3.7 ESS'!$C:$C),""),
  _xlpm.rep,IF(_xlpm.repRaw="","NON",TRIM(SUBSTITUTE(SUBSTITUTE(_xlpm.repRaw,CHAR(160)," "),CHAR(10)," "))),
  IF(_xlpm.post&lt;&gt;"OUI","",
    IF(OR($M88="",$M88=0),"OUI",
      IF(OR(_xlpm.rep="Dès 2027",_xlpm.rep="dès 2027"),"dès 2027",
        IF(_xlpm.rep="OUI","OUI","NON")
      )
    )
  )
)</f>
        <v/>
      </c>
      <c r="AA88" s="286"/>
      <c r="AB88" s="291">
        <v>9.6419999999999995</v>
      </c>
      <c r="AC88" s="379"/>
      <c r="AD88" s="286"/>
      <c r="AE88" s="291">
        <v>9.6419999999999995</v>
      </c>
      <c r="AF88" s="379"/>
      <c r="AG88" s="286"/>
      <c r="AH88" s="368"/>
      <c r="AI88" s="369"/>
      <c r="AJ88" s="369"/>
      <c r="AK88" s="370"/>
      <c r="AL88" s="280">
        <f t="shared" si="6"/>
        <v>0</v>
      </c>
      <c r="AM88" s="280">
        <f t="shared" si="5"/>
        <v>0</v>
      </c>
      <c r="AN88" s="286"/>
      <c r="AO88" s="368"/>
      <c r="AP88" s="369"/>
      <c r="AQ88" s="369"/>
      <c r="AR88" s="370"/>
    </row>
    <row r="89" spans="1:44" s="178" customFormat="1" ht="25.5">
      <c r="A89" s="645"/>
      <c r="B89" s="288" t="s">
        <v>141</v>
      </c>
      <c r="C89" s="289" t="s">
        <v>294</v>
      </c>
      <c r="D89" s="205" t="s">
        <v>371</v>
      </c>
      <c r="E89" s="290" t="s">
        <v>761</v>
      </c>
      <c r="F89" s="241">
        <v>2</v>
      </c>
      <c r="G89" s="241"/>
      <c r="H89" s="241">
        <v>2</v>
      </c>
      <c r="I89" s="241"/>
      <c r="J89" s="241" t="s">
        <v>100</v>
      </c>
      <c r="K89" s="241"/>
      <c r="L89" s="184"/>
      <c r="M89" s="184"/>
      <c r="O89" s="377"/>
      <c r="P89" s="277" t="str">
        <f>_xlfn.LET(
  _xlpm.post,$O89,
  _xlpm.req,TRIM(SUBSTITUTE($D89,CHAR(160),"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89" s="277" t="str" cm="1">
        <f t="array" ref="Q89">_xlfn.LET(
 _xlpm.post,$O89,
 _xlpm.txt,TRIM(SUBSTITUTE(SUBSTITUTE($E89,CHAR(13),""),CHAR(10),"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89" s="277" t="str" cm="1">
        <f t="array" ref="R89">IF($O89&lt;&gt;"OUI","",IF(OR($F89="",$E89=""),"OUI",
_xlfn.LET(
_xlpm.req,$F89,
_xlpm.titres,'3.2 Spécialiste'!$A$16:$A$203,
_xlpm.nbS,'3.2 Spécialiste'!$B$16:$B$203,
_xlpm.nbI,'3.2 Spécialiste'!$C$16:$C$203,
_xlpm.niv,'3.2 Spécialiste'!$D$16:$D$203,
_xlpm.estRequis,ISNUMBER(SEARCH(_xlpm.titres,$E89)),
_xlpm.aMed,((_xlpm.nbS+_xlpm.nbI)&gt;0)*_xlpm.estRequis,
_xlpm.ok,_xlpm.aMed*(IF(_xlpm.niv="",0,_xlpm.niv)&gt;=_xlpm.req),
IF(SUMPRODUCT(_xlpm.ok)&gt;0,"OUI","NON")
)))</f>
        <v/>
      </c>
      <c r="S89" s="277" t="str">
        <f>_xlfn.LET(
  _xlpm.post,$O89,
  _xlpm.req,$G89,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89" s="277" t="str">
        <f>_xlfn.LET(
  _xlpm.post,$O89,
  _xlpm.req,$H89,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89" s="277" t="str" cm="1">
        <f t="array" ref="U89">_xlfn.LET(
  _xlpm._post,$O89,
  _xlpm._txt,TRIM(SUBSTITUTE(SUBSTITUTE($I89,CHAR(13),"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89" s="277" t="str" cm="1">
        <f t="array" ref="V89">_xlfn.LET(
  _xlpm._post,$O89,
  _xlpm._txt,TRIM(SUBSTITUTE(SUBSTITUTE($J89,CHAR(13),"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89" s="277" t="str" cm="1">
        <f t="array" ref="W89">_xlfn.LET(_xlpm._post,$O89,_xlpm._reqTB,TRIM(SUBSTITUTE(SUBSTITUTE($K89,CHAR(13)," "),CHAR(10)," ")),_xlpm._code,TRIM(SUBSTITUTE(SUBSTITUTE($B89,CHAR(160),"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89" s="277"/>
      <c r="Y89" s="277" t="str">
        <f t="shared" si="4"/>
        <v/>
      </c>
      <c r="Z89" s="277" t="str">
        <f>_xlfn.LET(
  _xlpm.post,$O89,
  _xlpm.code,$B89,
  _xlpm.repRaw,IFERROR(_xlfn.XLOOKUP(_xlpm.code,'3.7 ESS'!$A:$A,'3.7 ESS'!$C:$C),""),
  _xlpm.rep,IF(_xlpm.repRaw="","NON",TRIM(SUBSTITUTE(SUBSTITUTE(_xlpm.repRaw,CHAR(160)," "),CHAR(10)," "))),
  IF(_xlpm.post&lt;&gt;"OUI","",
    IF(OR($M89="",$M89=0),"OUI",
      IF(OR(_xlpm.rep="Dès 2027",_xlpm.rep="dès 2027"),"dès 2027",
        IF(_xlpm.rep="OUI","OUI","NON")
      )
    )
  )
)</f>
        <v/>
      </c>
      <c r="AA89" s="286"/>
      <c r="AB89" s="291">
        <v>8</v>
      </c>
      <c r="AC89" s="379"/>
      <c r="AD89" s="286"/>
      <c r="AE89" s="291">
        <v>8</v>
      </c>
      <c r="AF89" s="379"/>
      <c r="AG89" s="286"/>
      <c r="AH89" s="368"/>
      <c r="AI89" s="369"/>
      <c r="AJ89" s="369"/>
      <c r="AK89" s="370"/>
      <c r="AL89" s="280">
        <f t="shared" si="6"/>
        <v>0</v>
      </c>
      <c r="AM89" s="280">
        <f t="shared" si="5"/>
        <v>0</v>
      </c>
      <c r="AN89" s="286"/>
      <c r="AO89" s="368"/>
      <c r="AP89" s="369"/>
      <c r="AQ89" s="369"/>
      <c r="AR89" s="370"/>
    </row>
    <row r="90" spans="1:44" s="178" customFormat="1" ht="38.25">
      <c r="A90" s="645"/>
      <c r="B90" s="288" t="s">
        <v>142</v>
      </c>
      <c r="C90" s="289" t="s">
        <v>295</v>
      </c>
      <c r="D90" s="205" t="s">
        <v>371</v>
      </c>
      <c r="E90" s="290" t="s">
        <v>846</v>
      </c>
      <c r="F90" s="241">
        <v>2</v>
      </c>
      <c r="G90" s="241"/>
      <c r="H90" s="241">
        <v>1</v>
      </c>
      <c r="I90" s="241"/>
      <c r="J90" s="241"/>
      <c r="K90" s="241"/>
      <c r="L90" s="184"/>
      <c r="M90" s="184"/>
      <c r="O90" s="377"/>
      <c r="P90" s="277" t="str">
        <f>_xlfn.LET(
  _xlpm.post,$O90,
  _xlpm.req,TRIM(SUBSTITUTE($D90,CHAR(160),"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0" s="277" t="str" cm="1">
        <f t="array" ref="Q90">_xlfn.LET(
 _xlpm.post,$O90,
 _xlpm.txt,TRIM(SUBSTITUTE(SUBSTITUTE($E90,CHAR(13),""),CHAR(10),"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90" s="277" t="str" cm="1">
        <f t="array" ref="R90">IF($O90&lt;&gt;"OUI","",IF(OR($F90="",$E90=""),"OUI",
_xlfn.LET(
_xlpm.req,$F90,
_xlpm.titres,'3.2 Spécialiste'!$A$16:$A$203,
_xlpm.nbS,'3.2 Spécialiste'!$B$16:$B$203,
_xlpm.nbI,'3.2 Spécialiste'!$C$16:$C$203,
_xlpm.niv,'3.2 Spécialiste'!$D$16:$D$203,
_xlpm.estRequis,ISNUMBER(SEARCH(_xlpm.titres,$E90)),
_xlpm.aMed,((_xlpm.nbS+_xlpm.nbI)&gt;0)*_xlpm.estRequis,
_xlpm.ok,_xlpm.aMed*(IF(_xlpm.niv="",0,_xlpm.niv)&gt;=_xlpm.req),
IF(SUMPRODUCT(_xlpm.ok)&gt;0,"OUI","NON")
)))</f>
        <v/>
      </c>
      <c r="S90" s="277" t="str">
        <f>_xlfn.LET(
  _xlpm.post,$O90,
  _xlpm.req,$G90,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0" s="277" t="str">
        <f>_xlfn.LET(
  _xlpm.post,$O90,
  _xlpm.req,$H90,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0" s="277" t="str" cm="1">
        <f t="array" ref="U90">_xlfn.LET(
  _xlpm._post,$O90,
  _xlpm._txt,TRIM(SUBSTITUTE(SUBSTITUTE($I90,CHAR(13),"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0" s="277" t="str" cm="1">
        <f t="array" ref="V90">_xlfn.LET(
  _xlpm._post,$O90,
  _xlpm._txt,TRIM(SUBSTITUTE(SUBSTITUTE($J90,CHAR(13),"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0" s="277" t="str" cm="1">
        <f t="array" ref="W90">_xlfn.LET(_xlpm._post,$O90,_xlpm._reqTB,TRIM(SUBSTITUTE(SUBSTITUTE($K90,CHAR(13)," "),CHAR(10)," ")),_xlpm._code,TRIM(SUBSTITUTE(SUBSTITUTE($B90,CHAR(160),"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0" s="277"/>
      <c r="Y90" s="277" t="str">
        <f t="shared" si="4"/>
        <v/>
      </c>
      <c r="Z90" s="277" t="str">
        <f>_xlfn.LET(
  _xlpm.post,$O90,
  _xlpm.code,$B90,
  _xlpm.repRaw,IFERROR(_xlfn.XLOOKUP(_xlpm.code,'3.7 ESS'!$A:$A,'3.7 ESS'!$C:$C),""),
  _xlpm.rep,IF(_xlpm.repRaw="","NON",TRIM(SUBSTITUTE(SUBSTITUTE(_xlpm.repRaw,CHAR(160)," "),CHAR(10)," "))),
  IF(_xlpm.post&lt;&gt;"OUI","",
    IF(OR($M90="",$M90=0),"OUI",
      IF(OR(_xlpm.rep="Dès 2027",_xlpm.rep="dès 2027"),"dès 2027",
        IF(_xlpm.rep="OUI","OUI","NON")
      )
    )
  )
)</f>
        <v/>
      </c>
      <c r="AA90" s="286"/>
      <c r="AB90" s="291">
        <v>2.6668000000000003</v>
      </c>
      <c r="AC90" s="379"/>
      <c r="AD90" s="286"/>
      <c r="AE90" s="291">
        <v>2.6668000000000003</v>
      </c>
      <c r="AF90" s="379"/>
      <c r="AG90" s="286"/>
      <c r="AH90" s="368"/>
      <c r="AI90" s="369"/>
      <c r="AJ90" s="369"/>
      <c r="AK90" s="370"/>
      <c r="AL90" s="280">
        <f t="shared" si="6"/>
        <v>0</v>
      </c>
      <c r="AM90" s="280">
        <f t="shared" si="5"/>
        <v>0</v>
      </c>
      <c r="AN90" s="286"/>
      <c r="AO90" s="368"/>
      <c r="AP90" s="369"/>
      <c r="AQ90" s="369"/>
      <c r="AR90" s="370"/>
    </row>
    <row r="91" spans="1:44" s="178" customFormat="1" ht="13.5" thickBot="1">
      <c r="A91" s="646"/>
      <c r="B91" s="281" t="s">
        <v>143</v>
      </c>
      <c r="C91" s="172" t="s">
        <v>296</v>
      </c>
      <c r="D91" s="207" t="s">
        <v>371</v>
      </c>
      <c r="E91" s="208" t="s">
        <v>422</v>
      </c>
      <c r="F91" s="209">
        <v>2</v>
      </c>
      <c r="G91" s="209"/>
      <c r="H91" s="209">
        <v>1</v>
      </c>
      <c r="I91" s="209" t="s">
        <v>121</v>
      </c>
      <c r="J91" s="209"/>
      <c r="K91" s="209"/>
      <c r="L91" s="211"/>
      <c r="M91" s="211"/>
      <c r="O91" s="389"/>
      <c r="P91" s="277" t="str">
        <f>_xlfn.LET(
  _xlpm.post,$O91,
  _xlpm.req,TRIM(SUBSTITUTE($D91,CHAR(160),"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1" s="277" t="str" cm="1">
        <f t="array" ref="Q91">_xlfn.LET(
 _xlpm.post,$O91,
 _xlpm.txt,TRIM(SUBSTITUTE(SUBSTITUTE($E91,CHAR(13),""),CHAR(10),"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91" s="277" t="str" cm="1">
        <f t="array" ref="R91">IF($O91&lt;&gt;"OUI","",IF(OR($F91="",$E91=""),"OUI",
_xlfn.LET(
_xlpm.req,$F91,
_xlpm.titres,'3.2 Spécialiste'!$A$16:$A$203,
_xlpm.nbS,'3.2 Spécialiste'!$B$16:$B$203,
_xlpm.nbI,'3.2 Spécialiste'!$C$16:$C$203,
_xlpm.niv,'3.2 Spécialiste'!$D$16:$D$203,
_xlpm.estRequis,ISNUMBER(SEARCH(_xlpm.titres,$E91)),
_xlpm.aMed,((_xlpm.nbS+_xlpm.nbI)&gt;0)*_xlpm.estRequis,
_xlpm.ok,_xlpm.aMed*(IF(_xlpm.niv="",0,_xlpm.niv)&gt;=_xlpm.req),
IF(SUMPRODUCT(_xlpm.ok)&gt;0,"OUI","NON")
)))</f>
        <v/>
      </c>
      <c r="S91" s="277" t="str">
        <f>_xlfn.LET(
  _xlpm.post,$O91,
  _xlpm.req,$G91,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1" s="277" t="str">
        <f>_xlfn.LET(
  _xlpm.post,$O91,
  _xlpm.req,$H91,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1" s="277" t="str" cm="1">
        <f t="array" ref="U91">_xlfn.LET(
  _xlpm._post,$O91,
  _xlpm._txt,TRIM(SUBSTITUTE(SUBSTITUTE($I91,CHAR(13),"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1" s="277" t="str" cm="1">
        <f t="array" ref="V91">_xlfn.LET(
  _xlpm._post,$O91,
  _xlpm._txt,TRIM(SUBSTITUTE(SUBSTITUTE($J91,CHAR(13),"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1" s="277" t="str" cm="1">
        <f t="array" ref="W91">_xlfn.LET(_xlpm._post,$O91,_xlpm._reqTB,TRIM(SUBSTITUTE(SUBSTITUTE($K91,CHAR(13)," "),CHAR(10)," ")),_xlpm._code,TRIM(SUBSTITUTE(SUBSTITUTE($B91,CHAR(160),"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1" s="277"/>
      <c r="Y91" s="277" t="str">
        <f t="shared" si="4"/>
        <v/>
      </c>
      <c r="Z91" s="277" t="str">
        <f>_xlfn.LET(
  _xlpm.post,$O91,
  _xlpm.code,$B91,
  _xlpm.repRaw,IFERROR(_xlfn.XLOOKUP(_xlpm.code,'3.7 ESS'!$A:$A,'3.7 ESS'!$C:$C),""),
  _xlpm.rep,IF(_xlpm.repRaw="","NON",TRIM(SUBSTITUTE(SUBSTITUTE(_xlpm.repRaw,CHAR(160)," "),CHAR(10)," "))),
  IF(_xlpm.post&lt;&gt;"OUI","",
    IF(OR($M91="",$M91=0),"OUI",
      IF(OR(_xlpm.rep="Dès 2027",_xlpm.rep="dès 2027"),"dès 2027",
        IF(_xlpm.rep="OUI","OUI","NON")
      )
    )
  )
)</f>
        <v/>
      </c>
      <c r="AA91" s="286"/>
      <c r="AB91" s="310">
        <v>29</v>
      </c>
      <c r="AC91" s="390"/>
      <c r="AD91" s="286"/>
      <c r="AE91" s="310">
        <v>29</v>
      </c>
      <c r="AF91" s="390"/>
      <c r="AG91" s="286"/>
      <c r="AH91" s="386"/>
      <c r="AI91" s="387"/>
      <c r="AJ91" s="387"/>
      <c r="AK91" s="388"/>
      <c r="AL91" s="280">
        <f t="shared" si="6"/>
        <v>0</v>
      </c>
      <c r="AM91" s="280">
        <f t="shared" si="5"/>
        <v>0</v>
      </c>
      <c r="AN91" s="286"/>
      <c r="AO91" s="386"/>
      <c r="AP91" s="387"/>
      <c r="AQ91" s="387"/>
      <c r="AR91" s="388"/>
    </row>
    <row r="92" spans="1:44" s="178" customFormat="1">
      <c r="A92" s="644" t="s">
        <v>297</v>
      </c>
      <c r="B92" s="272" t="s">
        <v>144</v>
      </c>
      <c r="C92" s="273" t="s">
        <v>297</v>
      </c>
      <c r="D92" s="240" t="s">
        <v>220</v>
      </c>
      <c r="E92" s="220" t="s">
        <v>426</v>
      </c>
      <c r="F92" s="275">
        <v>1</v>
      </c>
      <c r="G92" s="275">
        <v>1</v>
      </c>
      <c r="H92" s="275">
        <v>1</v>
      </c>
      <c r="I92" s="275"/>
      <c r="J92" s="275" t="s">
        <v>150</v>
      </c>
      <c r="K92" s="275" t="s">
        <v>369</v>
      </c>
      <c r="L92" s="177"/>
      <c r="M92" s="177" t="s">
        <v>60</v>
      </c>
      <c r="O92" s="376"/>
      <c r="P92" s="277" t="str">
        <f>_xlfn.LET(
  _xlpm.post,$O92,
  _xlpm.req,TRIM(SUBSTITUTE($D92,CHAR(160),"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2" s="277" t="str" cm="1">
        <f t="array" ref="Q92">_xlfn.LET(
 _xlpm.post,$O92,
 _xlpm.txt,TRIM(SUBSTITUTE(SUBSTITUTE($E92,CHAR(13),""),CHAR(10),"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92" s="277" t="str" cm="1">
        <f t="array" ref="R92">IF($O92&lt;&gt;"OUI","",IF(OR($F92="",$E92=""),"OUI",
_xlfn.LET(
_xlpm.req,$F92,
_xlpm.titres,'3.2 Spécialiste'!$A$16:$A$203,
_xlpm.nbS,'3.2 Spécialiste'!$B$16:$B$203,
_xlpm.nbI,'3.2 Spécialiste'!$C$16:$C$203,
_xlpm.niv,'3.2 Spécialiste'!$D$16:$D$203,
_xlpm.estRequis,ISNUMBER(SEARCH(_xlpm.titres,$E92)),
_xlpm.aMed,((_xlpm.nbS+_xlpm.nbI)&gt;0)*_xlpm.estRequis,
_xlpm.ok,_xlpm.aMed*(IF(_xlpm.niv="",0,_xlpm.niv)&gt;=_xlpm.req),
IF(SUMPRODUCT(_xlpm.ok)&gt;0,"OUI","NON")
)))</f>
        <v/>
      </c>
      <c r="S92" s="277" t="str">
        <f>_xlfn.LET(
  _xlpm.post,$O92,
  _xlpm.req,$G92,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2" s="277" t="str">
        <f>_xlfn.LET(
  _xlpm.post,$O92,
  _xlpm.req,$H92,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2" s="277" t="str" cm="1">
        <f t="array" ref="U92">_xlfn.LET(
  _xlpm._post,$O92,
  _xlpm._txt,TRIM(SUBSTITUTE(SUBSTITUTE($I92,CHAR(13),"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2" s="277" t="str" cm="1">
        <f t="array" ref="V92">_xlfn.LET(
  _xlpm._post,$O92,
  _xlpm._txt,TRIM(SUBSTITUTE(SUBSTITUTE($J92,CHAR(13),"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2" s="277" t="str" cm="1">
        <f t="array" ref="W92">_xlfn.LET(_xlpm._post,$O92,_xlpm._reqTB,TRIM(SUBSTITUTE(SUBSTITUTE($K92,CHAR(13)," "),CHAR(10)," ")),_xlpm._code,TRIM(SUBSTITUTE(SUBSTITUTE($B92,CHAR(160),"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2" s="277"/>
      <c r="Y92" s="277" t="str">
        <f t="shared" si="4"/>
        <v/>
      </c>
      <c r="Z92" s="277" t="str">
        <f>_xlfn.LET(
  _xlpm.post,$O92,
  _xlpm.code,$B92,
  _xlpm.repRaw,IFERROR(_xlfn.XLOOKUP(_xlpm.code,'3.7 ESS'!$A:$A,'3.7 ESS'!$C:$C),""),
  _xlpm.rep,IF(_xlpm.repRaw="","NON",TRIM(SUBSTITUTE(SUBSTITUTE(_xlpm.repRaw,CHAR(160)," "),CHAR(10)," "))),
  IF(_xlpm.post&lt;&gt;"OUI","",
    IF(OR($M92="",$M92=0),"OUI",
      IF(OR(_xlpm.rep="Dès 2027",_xlpm.rep="dès 2027"),"dès 2027",
        IF(_xlpm.rep="OUI","OUI","NON")
      )
    )
  )
)</f>
        <v/>
      </c>
      <c r="AA92" s="286"/>
      <c r="AB92" s="293">
        <v>604.20590000000004</v>
      </c>
      <c r="AC92" s="378"/>
      <c r="AD92" s="286"/>
      <c r="AE92" s="293">
        <v>645.20209999999997</v>
      </c>
      <c r="AF92" s="378"/>
      <c r="AG92" s="286"/>
      <c r="AH92" s="365"/>
      <c r="AI92" s="366"/>
      <c r="AJ92" s="366"/>
      <c r="AK92" s="367"/>
      <c r="AL92" s="280">
        <f t="shared" si="6"/>
        <v>0</v>
      </c>
      <c r="AM92" s="280">
        <f t="shared" si="5"/>
        <v>0</v>
      </c>
      <c r="AN92" s="286"/>
      <c r="AO92" s="365"/>
      <c r="AP92" s="366"/>
      <c r="AQ92" s="366"/>
      <c r="AR92" s="367"/>
    </row>
    <row r="93" spans="1:44" s="178" customFormat="1">
      <c r="A93" s="645"/>
      <c r="B93" s="288" t="s">
        <v>145</v>
      </c>
      <c r="C93" s="289" t="s">
        <v>298</v>
      </c>
      <c r="D93" s="205" t="s">
        <v>220</v>
      </c>
      <c r="E93" s="290" t="s">
        <v>427</v>
      </c>
      <c r="F93" s="241">
        <v>1</v>
      </c>
      <c r="G93" s="241">
        <v>1</v>
      </c>
      <c r="H93" s="241">
        <v>1</v>
      </c>
      <c r="I93" s="241"/>
      <c r="J93" s="241"/>
      <c r="K93" s="241"/>
      <c r="L93" s="184"/>
      <c r="M93" s="184"/>
      <c r="O93" s="377"/>
      <c r="P93" s="277" t="str">
        <f>_xlfn.LET(
  _xlpm.post,$O93,
  _xlpm.req,TRIM(SUBSTITUTE($D93,CHAR(160),"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3" s="277" t="str" cm="1">
        <f t="array" ref="Q93">_xlfn.LET(
 _xlpm.post,$O93,
 _xlpm.txt,TRIM(SUBSTITUTE(SUBSTITUTE($E93,CHAR(13),""),CHAR(10),"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93" s="277" t="str" cm="1">
        <f t="array" ref="R93">IF($O93&lt;&gt;"OUI","",IF(OR($F93="",$E93=""),"OUI",
_xlfn.LET(
_xlpm.req,$F93,
_xlpm.titres,'3.2 Spécialiste'!$A$16:$A$203,
_xlpm.nbS,'3.2 Spécialiste'!$B$16:$B$203,
_xlpm.nbI,'3.2 Spécialiste'!$C$16:$C$203,
_xlpm.niv,'3.2 Spécialiste'!$D$16:$D$203,
_xlpm.estRequis,ISNUMBER(SEARCH(_xlpm.titres,$E93)),
_xlpm.aMed,((_xlpm.nbS+_xlpm.nbI)&gt;0)*_xlpm.estRequis,
_xlpm.ok,_xlpm.aMed*(IF(_xlpm.niv="",0,_xlpm.niv)&gt;=_xlpm.req),
IF(SUMPRODUCT(_xlpm.ok)&gt;0,"OUI","NON")
)))</f>
        <v/>
      </c>
      <c r="S93" s="277" t="str">
        <f>_xlfn.LET(
  _xlpm.post,$O93,
  _xlpm.req,$G93,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3" s="277" t="str">
        <f>_xlfn.LET(
  _xlpm.post,$O93,
  _xlpm.req,$H93,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3" s="277" t="str" cm="1">
        <f t="array" ref="U93">_xlfn.LET(
  _xlpm._post,$O93,
  _xlpm._txt,TRIM(SUBSTITUTE(SUBSTITUTE($I93,CHAR(13),"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3" s="277" t="str" cm="1">
        <f t="array" ref="V93">_xlfn.LET(
  _xlpm._post,$O93,
  _xlpm._txt,TRIM(SUBSTITUTE(SUBSTITUTE($J93,CHAR(13),"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3" s="277" t="str" cm="1">
        <f t="array" ref="W93">_xlfn.LET(_xlpm._post,$O93,_xlpm._reqTB,TRIM(SUBSTITUTE(SUBSTITUTE($K93,CHAR(13)," "),CHAR(10)," ")),_xlpm._code,TRIM(SUBSTITUTE(SUBSTITUTE($B93,CHAR(160),"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3" s="277"/>
      <c r="Y93" s="277" t="str">
        <f t="shared" si="4"/>
        <v/>
      </c>
      <c r="Z93" s="277" t="str">
        <f>_xlfn.LET(
  _xlpm.post,$O93,
  _xlpm.code,$B93,
  _xlpm.repRaw,IFERROR(_xlfn.XLOOKUP(_xlpm.code,'3.7 ESS'!$A:$A,'3.7 ESS'!$C:$C),""),
  _xlpm.rep,IF(_xlpm.repRaw="","NON",TRIM(SUBSTITUTE(SUBSTITUTE(_xlpm.repRaw,CHAR(160)," "),CHAR(10)," "))),
  IF(_xlpm.post&lt;&gt;"OUI","",
    IF(OR($M93="",$M93=0),"OUI",
      IF(OR(_xlpm.rep="Dès 2027",_xlpm.rep="dès 2027"),"dès 2027",
        IF(_xlpm.rep="OUI","OUI","NON")
      )
    )
  )
)</f>
        <v/>
      </c>
      <c r="AA93" s="286"/>
      <c r="AB93" s="291">
        <v>2</v>
      </c>
      <c r="AC93" s="379"/>
      <c r="AD93" s="286"/>
      <c r="AE93" s="291">
        <v>2</v>
      </c>
      <c r="AF93" s="379"/>
      <c r="AG93" s="286"/>
      <c r="AH93" s="368"/>
      <c r="AI93" s="369"/>
      <c r="AJ93" s="369"/>
      <c r="AK93" s="370"/>
      <c r="AL93" s="280">
        <f t="shared" si="6"/>
        <v>0</v>
      </c>
      <c r="AM93" s="280">
        <f t="shared" si="5"/>
        <v>0</v>
      </c>
      <c r="AN93" s="286"/>
      <c r="AO93" s="368"/>
      <c r="AP93" s="369"/>
      <c r="AQ93" s="369"/>
      <c r="AR93" s="370"/>
    </row>
    <row r="94" spans="1:44" s="178" customFormat="1">
      <c r="A94" s="645"/>
      <c r="B94" s="288" t="s">
        <v>146</v>
      </c>
      <c r="C94" s="289" t="s">
        <v>299</v>
      </c>
      <c r="D94" s="205" t="s">
        <v>220</v>
      </c>
      <c r="E94" s="290" t="s">
        <v>297</v>
      </c>
      <c r="F94" s="241">
        <v>2</v>
      </c>
      <c r="G94" s="241">
        <v>2</v>
      </c>
      <c r="H94" s="241">
        <v>2</v>
      </c>
      <c r="I94" s="241"/>
      <c r="J94" s="241" t="s">
        <v>153</v>
      </c>
      <c r="K94" s="241"/>
      <c r="L94" s="184"/>
      <c r="M94" s="184"/>
      <c r="O94" s="377"/>
      <c r="P94" s="277" t="str">
        <f>_xlfn.LET(
  _xlpm.post,$O94,
  _xlpm.req,TRIM(SUBSTITUTE($D94,CHAR(160),"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4" s="277" t="str" cm="1">
        <f t="array" ref="Q94">_xlfn.LET(
 _xlpm.post,$O94,
 _xlpm.txt,TRIM(SUBSTITUTE(SUBSTITUTE($E94,CHAR(13),""),CHAR(10),"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94" s="277" t="str" cm="1">
        <f t="array" ref="R94">IF($O94&lt;&gt;"OUI","",IF(OR($F94="",$E94=""),"OUI",
_xlfn.LET(
_xlpm.req,$F94,
_xlpm.titres,'3.2 Spécialiste'!$A$16:$A$203,
_xlpm.nbS,'3.2 Spécialiste'!$B$16:$B$203,
_xlpm.nbI,'3.2 Spécialiste'!$C$16:$C$203,
_xlpm.niv,'3.2 Spécialiste'!$D$16:$D$203,
_xlpm.estRequis,ISNUMBER(SEARCH(_xlpm.titres,$E94)),
_xlpm.aMed,((_xlpm.nbS+_xlpm.nbI)&gt;0)*_xlpm.estRequis,
_xlpm.ok,_xlpm.aMed*(IF(_xlpm.niv="",0,_xlpm.niv)&gt;=_xlpm.req),
IF(SUMPRODUCT(_xlpm.ok)&gt;0,"OUI","NON")
)))</f>
        <v/>
      </c>
      <c r="S94" s="277" t="str">
        <f>_xlfn.LET(
  _xlpm.post,$O94,
  _xlpm.req,$G94,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4" s="277" t="str">
        <f>_xlfn.LET(
  _xlpm.post,$O94,
  _xlpm.req,$H94,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4" s="277" t="str" cm="1">
        <f t="array" ref="U94">_xlfn.LET(
  _xlpm._post,$O94,
  _xlpm._txt,TRIM(SUBSTITUTE(SUBSTITUTE($I94,CHAR(13),"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4" s="277" t="str" cm="1">
        <f t="array" ref="V94">_xlfn.LET(
  _xlpm._post,$O94,
  _xlpm._txt,TRIM(SUBSTITUTE(SUBSTITUTE($J94,CHAR(13),"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4" s="277" t="str" cm="1">
        <f t="array" ref="W94">_xlfn.LET(_xlpm._post,$O94,_xlpm._reqTB,TRIM(SUBSTITUTE(SUBSTITUTE($K94,CHAR(13)," "),CHAR(10)," ")),_xlpm._code,TRIM(SUBSTITUTE(SUBSTITUTE($B94,CHAR(160),"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4" s="277"/>
      <c r="Y94" s="277" t="str">
        <f t="shared" si="4"/>
        <v/>
      </c>
      <c r="Z94" s="277" t="str">
        <f>_xlfn.LET(
  _xlpm.post,$O94,
  _xlpm.code,$B94,
  _xlpm.repRaw,IFERROR(_xlfn.XLOOKUP(_xlpm.code,'3.7 ESS'!$A:$A,'3.7 ESS'!$C:$C),""),
  _xlpm.rep,IF(_xlpm.repRaw="","NON",TRIM(SUBSTITUTE(SUBSTITUTE(_xlpm.repRaw,CHAR(160)," "),CHAR(10)," "))),
  IF(_xlpm.post&lt;&gt;"OUI","",
    IF(OR($M94="",$M94=0),"OUI",
      IF(OR(_xlpm.rep="Dès 2027",_xlpm.rep="dès 2027"),"dès 2027",
        IF(_xlpm.rep="OUI","OUI","NON")
      )
    )
  )
)</f>
        <v/>
      </c>
      <c r="AA94" s="286"/>
      <c r="AB94" s="291">
        <v>33.998600000000003</v>
      </c>
      <c r="AC94" s="379"/>
      <c r="AD94" s="286"/>
      <c r="AE94" s="291">
        <v>33.103900000000003</v>
      </c>
      <c r="AF94" s="379"/>
      <c r="AG94" s="286"/>
      <c r="AH94" s="368"/>
      <c r="AI94" s="369"/>
      <c r="AJ94" s="369"/>
      <c r="AK94" s="370"/>
      <c r="AL94" s="280">
        <f t="shared" si="6"/>
        <v>0</v>
      </c>
      <c r="AM94" s="280">
        <f t="shared" si="5"/>
        <v>0</v>
      </c>
      <c r="AN94" s="286"/>
      <c r="AO94" s="368"/>
      <c r="AP94" s="369"/>
      <c r="AQ94" s="369"/>
      <c r="AR94" s="370"/>
    </row>
    <row r="95" spans="1:44" s="178" customFormat="1" ht="25.5">
      <c r="A95" s="645"/>
      <c r="B95" s="288" t="s">
        <v>147</v>
      </c>
      <c r="C95" s="289" t="s">
        <v>300</v>
      </c>
      <c r="D95" s="205" t="s">
        <v>220</v>
      </c>
      <c r="E95" s="290" t="s">
        <v>297</v>
      </c>
      <c r="F95" s="241">
        <v>2</v>
      </c>
      <c r="G95" s="241">
        <v>2</v>
      </c>
      <c r="H95" s="241">
        <v>2</v>
      </c>
      <c r="I95" s="241" t="s">
        <v>428</v>
      </c>
      <c r="J95" s="241" t="s">
        <v>153</v>
      </c>
      <c r="K95" s="241"/>
      <c r="L95" s="184"/>
      <c r="M95" s="184" t="s">
        <v>60</v>
      </c>
      <c r="O95" s="377"/>
      <c r="P95" s="277" t="str">
        <f>_xlfn.LET(
  _xlpm.post,$O95,
  _xlpm.req,TRIM(SUBSTITUTE($D95,CHAR(160),"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5" s="277" t="str" cm="1">
        <f t="array" ref="Q95">_xlfn.LET(
 _xlpm.post,$O95,
 _xlpm.txt,TRIM(SUBSTITUTE(SUBSTITUTE($E95,CHAR(13),""),CHAR(10),"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95" s="277" t="str" cm="1">
        <f t="array" ref="R95">IF($O95&lt;&gt;"OUI","",IF(OR($F95="",$E95=""),"OUI",
_xlfn.LET(
_xlpm.req,$F95,
_xlpm.titres,'3.2 Spécialiste'!$A$16:$A$203,
_xlpm.nbS,'3.2 Spécialiste'!$B$16:$B$203,
_xlpm.nbI,'3.2 Spécialiste'!$C$16:$C$203,
_xlpm.niv,'3.2 Spécialiste'!$D$16:$D$203,
_xlpm.estRequis,ISNUMBER(SEARCH(_xlpm.titres,$E95)),
_xlpm.aMed,((_xlpm.nbS+_xlpm.nbI)&gt;0)*_xlpm.estRequis,
_xlpm.ok,_xlpm.aMed*(IF(_xlpm.niv="",0,_xlpm.niv)&gt;=_xlpm.req),
IF(SUMPRODUCT(_xlpm.ok)&gt;0,"OUI","NON")
)))</f>
        <v/>
      </c>
      <c r="S95" s="277" t="str">
        <f>_xlfn.LET(
  _xlpm.post,$O95,
  _xlpm.req,$G95,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5" s="277" t="str">
        <f>_xlfn.LET(
  _xlpm.post,$O95,
  _xlpm.req,$H95,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5" s="277" t="str" cm="1">
        <f t="array" ref="U95">_xlfn.LET(
  _xlpm._post,$O95,
  _xlpm._txt,TRIM(SUBSTITUTE(SUBSTITUTE($I95,CHAR(13),"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5" s="277" t="str" cm="1">
        <f t="array" ref="V95">_xlfn.LET(
  _xlpm._post,$O95,
  _xlpm._txt,TRIM(SUBSTITUTE(SUBSTITUTE($J95,CHAR(13),"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5" s="277" t="str" cm="1">
        <f t="array" ref="W95">_xlfn.LET(_xlpm._post,$O95,_xlpm._reqTB,TRIM(SUBSTITUTE(SUBSTITUTE($K95,CHAR(13)," "),CHAR(10)," ")),_xlpm._code,TRIM(SUBSTITUTE(SUBSTITUTE($B95,CHAR(160),"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5" s="277"/>
      <c r="Y95" s="277" t="str">
        <f t="shared" si="4"/>
        <v/>
      </c>
      <c r="Z95" s="277" t="str">
        <f>_xlfn.LET(
  _xlpm.post,$O95,
  _xlpm.code,$B95,
  _xlpm.repRaw,IFERROR(_xlfn.XLOOKUP(_xlpm.code,'3.7 ESS'!$A:$A,'3.7 ESS'!$C:$C),""),
  _xlpm.rep,IF(_xlpm.repRaw="","NON",TRIM(SUBSTITUTE(SUBSTITUTE(_xlpm.repRaw,CHAR(160)," "),CHAR(10)," "))),
  IF(_xlpm.post&lt;&gt;"OUI","",
    IF(OR($M95="",$M95=0),"OUI",
      IF(OR(_xlpm.rep="Dès 2027",_xlpm.rep="dès 2027"),"dès 2027",
        IF(_xlpm.rep="OUI","OUI","NON")
      )
    )
  )
)</f>
        <v/>
      </c>
      <c r="AA95" s="286"/>
      <c r="AB95" s="291">
        <v>1</v>
      </c>
      <c r="AC95" s="379"/>
      <c r="AD95" s="286"/>
      <c r="AE95" s="291">
        <v>3</v>
      </c>
      <c r="AF95" s="379"/>
      <c r="AG95" s="286"/>
      <c r="AH95" s="368"/>
      <c r="AI95" s="369"/>
      <c r="AJ95" s="369"/>
      <c r="AK95" s="370"/>
      <c r="AL95" s="280">
        <f t="shared" si="6"/>
        <v>0</v>
      </c>
      <c r="AM95" s="280">
        <f t="shared" si="5"/>
        <v>0</v>
      </c>
      <c r="AN95" s="286"/>
      <c r="AO95" s="368"/>
      <c r="AP95" s="369"/>
      <c r="AQ95" s="369"/>
      <c r="AR95" s="370"/>
    </row>
    <row r="96" spans="1:44" s="178" customFormat="1" ht="39" thickBot="1">
      <c r="A96" s="646"/>
      <c r="B96" s="281" t="s">
        <v>148</v>
      </c>
      <c r="C96" s="172" t="s">
        <v>301</v>
      </c>
      <c r="D96" s="207"/>
      <c r="E96" s="208" t="s">
        <v>429</v>
      </c>
      <c r="F96" s="209">
        <v>0</v>
      </c>
      <c r="G96" s="209"/>
      <c r="H96" s="209">
        <v>1</v>
      </c>
      <c r="I96" s="209"/>
      <c r="J96" s="209"/>
      <c r="K96" s="209"/>
      <c r="L96" s="211"/>
      <c r="M96" s="211" t="s">
        <v>60</v>
      </c>
      <c r="O96" s="389"/>
      <c r="P96" s="277" t="str">
        <f>_xlfn.LET(
  _xlpm.post,$O96,
  _xlpm.req,TRIM(SUBSTITUTE($D96,CHAR(160),"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6" s="277" t="str" cm="1">
        <f t="array" ref="Q96">_xlfn.LET(
 _xlpm.post,$O96,
 _xlpm.txt,TRIM(SUBSTITUTE(SUBSTITUTE($E96,CHAR(13),""),CHAR(10),"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96" s="277" t="str" cm="1">
        <f t="array" ref="R96">IF($O96&lt;&gt;"OUI","",IF(OR($F96="",$E96=""),"OUI",
_xlfn.LET(
_xlpm.req,$F96,
_xlpm.titres,'3.2 Spécialiste'!$A$16:$A$203,
_xlpm.nbS,'3.2 Spécialiste'!$B$16:$B$203,
_xlpm.nbI,'3.2 Spécialiste'!$C$16:$C$203,
_xlpm.niv,'3.2 Spécialiste'!$D$16:$D$203,
_xlpm.estRequis,ISNUMBER(SEARCH(_xlpm.titres,$E96)),
_xlpm.aMed,((_xlpm.nbS+_xlpm.nbI)&gt;0)*_xlpm.estRequis,
_xlpm.ok,_xlpm.aMed*(IF(_xlpm.niv="",0,_xlpm.niv)&gt;=_xlpm.req),
IF(SUMPRODUCT(_xlpm.ok)&gt;0,"OUI","NON")
)))</f>
        <v/>
      </c>
      <c r="S96" s="277" t="str">
        <f>_xlfn.LET(
  _xlpm.post,$O96,
  _xlpm.req,$G96,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6" s="277" t="str">
        <f>_xlfn.LET(
  _xlpm.post,$O96,
  _xlpm.req,$H96,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6" s="277" t="str" cm="1">
        <f t="array" ref="U96">_xlfn.LET(
  _xlpm._post,$O96,
  _xlpm._txt,TRIM(SUBSTITUTE(SUBSTITUTE($I96,CHAR(13),"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6" s="277" t="str" cm="1">
        <f t="array" ref="V96">_xlfn.LET(
  _xlpm._post,$O96,
  _xlpm._txt,TRIM(SUBSTITUTE(SUBSTITUTE($J96,CHAR(13),"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6" s="277" t="str" cm="1">
        <f t="array" ref="W96">_xlfn.LET(_xlpm._post,$O96,_xlpm._reqTB,TRIM(SUBSTITUTE(SUBSTITUTE($K96,CHAR(13)," "),CHAR(10)," ")),_xlpm._code,TRIM(SUBSTITUTE(SUBSTITUTE($B96,CHAR(160),"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6" s="277"/>
      <c r="Y96" s="277" t="str">
        <f t="shared" si="4"/>
        <v/>
      </c>
      <c r="Z96" s="277" t="str">
        <f>_xlfn.LET(
  _xlpm.post,$O96,
  _xlpm.code,$B96,
  _xlpm.repRaw,IFERROR(_xlfn.XLOOKUP(_xlpm.code,'3.7 ESS'!$A:$A,'3.7 ESS'!$C:$C),""),
  _xlpm.rep,IF(_xlpm.repRaw="","NON",TRIM(SUBSTITUTE(SUBSTITUTE(_xlpm.repRaw,CHAR(160)," "),CHAR(10)," "))),
  IF(_xlpm.post&lt;&gt;"OUI","",
    IF(OR($M96="",$M96=0),"OUI",
      IF(OR(_xlpm.rep="Dès 2027",_xlpm.rep="dès 2027"),"dès 2027",
        IF(_xlpm.rep="OUI","OUI","NON")
      )
    )
  )
)</f>
        <v/>
      </c>
      <c r="AA96" s="286"/>
      <c r="AB96" s="310">
        <v>1</v>
      </c>
      <c r="AC96" s="393"/>
      <c r="AD96" s="286"/>
      <c r="AE96" s="310">
        <v>1</v>
      </c>
      <c r="AF96" s="393"/>
      <c r="AG96" s="286"/>
      <c r="AH96" s="386"/>
      <c r="AI96" s="387"/>
      <c r="AJ96" s="387"/>
      <c r="AK96" s="388"/>
      <c r="AL96" s="280">
        <f t="shared" si="6"/>
        <v>0</v>
      </c>
      <c r="AM96" s="280">
        <f t="shared" si="5"/>
        <v>0</v>
      </c>
      <c r="AN96" s="286"/>
      <c r="AO96" s="386"/>
      <c r="AP96" s="387"/>
      <c r="AQ96" s="387"/>
      <c r="AR96" s="388"/>
    </row>
    <row r="97" spans="1:44" s="178" customFormat="1" ht="38.25">
      <c r="A97" s="644" t="s">
        <v>302</v>
      </c>
      <c r="B97" s="272" t="s">
        <v>149</v>
      </c>
      <c r="C97" s="273" t="s">
        <v>302</v>
      </c>
      <c r="D97" s="240" t="s">
        <v>220</v>
      </c>
      <c r="E97" s="220" t="s">
        <v>753</v>
      </c>
      <c r="F97" s="275">
        <v>2</v>
      </c>
      <c r="G97" s="275">
        <v>2</v>
      </c>
      <c r="H97" s="275">
        <v>2</v>
      </c>
      <c r="I97" s="275" t="s">
        <v>144</v>
      </c>
      <c r="J97" s="275"/>
      <c r="K97" s="275"/>
      <c r="L97" s="177"/>
      <c r="M97" s="177"/>
      <c r="O97" s="376"/>
      <c r="P97" s="277" t="str">
        <f>_xlfn.LET(
  _xlpm.post,$O97,
  _xlpm.req,TRIM(SUBSTITUTE($D97,CHAR(160),"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7" s="277" t="str" cm="1">
        <f t="array" ref="Q97">_xlfn.LET(
 _xlpm.post,$O97,
 _xlpm.txt,TRIM(SUBSTITUTE(SUBSTITUTE($E97,CHAR(13),""),CHAR(10),"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97" s="277" t="str" cm="1">
        <f t="array" ref="R97">IF($O97&lt;&gt;"OUI","",IF(OR($F97="",$E97=""),"OUI",
_xlfn.LET(
_xlpm.req,$F97,
_xlpm.titres,'3.2 Spécialiste'!$A$16:$A$203,
_xlpm.nbS,'3.2 Spécialiste'!$B$16:$B$203,
_xlpm.nbI,'3.2 Spécialiste'!$C$16:$C$203,
_xlpm.niv,'3.2 Spécialiste'!$D$16:$D$203,
_xlpm.estRequis,ISNUMBER(SEARCH(_xlpm.titres,$E97)),
_xlpm.aMed,((_xlpm.nbS+_xlpm.nbI)&gt;0)*_xlpm.estRequis,
_xlpm.ok,_xlpm.aMed*(IF(_xlpm.niv="",0,_xlpm.niv)&gt;=_xlpm.req),
IF(SUMPRODUCT(_xlpm.ok)&gt;0,"OUI","NON")
)))</f>
        <v/>
      </c>
      <c r="S97" s="277" t="str">
        <f>_xlfn.LET(
  _xlpm.post,$O97,
  _xlpm.req,$G97,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7" s="277" t="str">
        <f>_xlfn.LET(
  _xlpm.post,$O97,
  _xlpm.req,$H97,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7" s="277" t="str" cm="1">
        <f t="array" ref="U97">_xlfn.LET(
  _xlpm._post,$O97,
  _xlpm._txt,TRIM(SUBSTITUTE(SUBSTITUTE($I97,CHAR(13),"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7" s="277" t="str" cm="1">
        <f t="array" ref="V97">_xlfn.LET(
  _xlpm._post,$O97,
  _xlpm._txt,TRIM(SUBSTITUTE(SUBSTITUTE($J97,CHAR(13),"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7" s="277" t="str" cm="1">
        <f t="array" ref="W97">_xlfn.LET(_xlpm._post,$O97,_xlpm._reqTB,TRIM(SUBSTITUTE(SUBSTITUTE($K97,CHAR(13)," "),CHAR(10)," ")),_xlpm._code,TRIM(SUBSTITUTE(SUBSTITUTE($B97,CHAR(160),"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7" s="277"/>
      <c r="Y97" s="277" t="str">
        <f t="shared" si="4"/>
        <v/>
      </c>
      <c r="Z97" s="277" t="str">
        <f>_xlfn.LET(
  _xlpm.post,$O97,
  _xlpm.code,$B97,
  _xlpm.repRaw,IFERROR(_xlfn.XLOOKUP(_xlpm.code,'3.7 ESS'!$A:$A,'3.7 ESS'!$C:$C),""),
  _xlpm.rep,IF(_xlpm.repRaw="","NON",TRIM(SUBSTITUTE(SUBSTITUTE(_xlpm.repRaw,CHAR(160)," "),CHAR(10)," "))),
  IF(_xlpm.post&lt;&gt;"OUI","",
    IF(OR($M97="",$M97=0),"OUI",
      IF(OR(_xlpm.rep="Dès 2027",_xlpm.rep="dès 2027"),"dès 2027",
        IF(_xlpm.rep="OUI","OUI","NON")
      )
    )
  )
)</f>
        <v/>
      </c>
      <c r="AA97" s="286"/>
      <c r="AB97" s="293">
        <v>15.8832</v>
      </c>
      <c r="AC97" s="378"/>
      <c r="AD97" s="286"/>
      <c r="AE97" s="293">
        <v>15.8832</v>
      </c>
      <c r="AF97" s="378"/>
      <c r="AG97" s="286"/>
      <c r="AH97" s="365"/>
      <c r="AI97" s="366"/>
      <c r="AJ97" s="366"/>
      <c r="AK97" s="367"/>
      <c r="AL97" s="280">
        <f t="shared" si="6"/>
        <v>0</v>
      </c>
      <c r="AM97" s="280">
        <f t="shared" si="5"/>
        <v>0</v>
      </c>
      <c r="AN97" s="286"/>
      <c r="AO97" s="365"/>
      <c r="AP97" s="366"/>
      <c r="AQ97" s="366"/>
      <c r="AR97" s="367"/>
    </row>
    <row r="98" spans="1:44" s="178" customFormat="1" ht="25.5">
      <c r="A98" s="645"/>
      <c r="B98" s="288" t="s">
        <v>150</v>
      </c>
      <c r="C98" s="289" t="s">
        <v>303</v>
      </c>
      <c r="D98" s="205" t="s">
        <v>220</v>
      </c>
      <c r="E98" s="290" t="s">
        <v>302</v>
      </c>
      <c r="F98" s="241">
        <v>2</v>
      </c>
      <c r="G98" s="241">
        <v>2</v>
      </c>
      <c r="H98" s="241">
        <v>3</v>
      </c>
      <c r="I98" s="241"/>
      <c r="J98" s="241"/>
      <c r="K98" s="241" t="s">
        <v>369</v>
      </c>
      <c r="L98" s="184" t="s">
        <v>431</v>
      </c>
      <c r="M98" s="184"/>
      <c r="O98" s="377"/>
      <c r="P98" s="277" t="str">
        <f>_xlfn.LET(
  _xlpm.post,$O98,
  _xlpm.req,TRIM(SUBSTITUTE($D98,CHAR(160),"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8" s="277" t="str" cm="1">
        <f t="array" ref="Q98">_xlfn.LET(
 _xlpm.post,$O98,
 _xlpm.txt,TRIM(SUBSTITUTE(SUBSTITUTE($E98,CHAR(13),""),CHAR(10),"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98" s="277" t="str" cm="1">
        <f t="array" ref="R98">IF($O98&lt;&gt;"OUI","",IF(OR($F98="",$E98=""),"OUI",
_xlfn.LET(
_xlpm.req,$F98,
_xlpm.titres,'3.2 Spécialiste'!$A$16:$A$203,
_xlpm.nbS,'3.2 Spécialiste'!$B$16:$B$203,
_xlpm.nbI,'3.2 Spécialiste'!$C$16:$C$203,
_xlpm.niv,'3.2 Spécialiste'!$D$16:$D$203,
_xlpm.estRequis,ISNUMBER(SEARCH(_xlpm.titres,$E98)),
_xlpm.aMed,((_xlpm.nbS+_xlpm.nbI)&gt;0)*_xlpm.estRequis,
_xlpm.ok,_xlpm.aMed*(IF(_xlpm.niv="",0,_xlpm.niv)&gt;=_xlpm.req),
IF(SUMPRODUCT(_xlpm.ok)&gt;0,"OUI","NON")
)))</f>
        <v/>
      </c>
      <c r="S98" s="277" t="str">
        <f>_xlfn.LET(
  _xlpm.post,$O98,
  _xlpm.req,$G98,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8" s="277" t="str">
        <f>_xlfn.LET(
  _xlpm.post,$O98,
  _xlpm.req,$H98,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8" s="277" t="str" cm="1">
        <f t="array" ref="U98">_xlfn.LET(
  _xlpm._post,$O98,
  _xlpm._txt,TRIM(SUBSTITUTE(SUBSTITUTE($I98,CHAR(13),"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8" s="277" t="str" cm="1">
        <f t="array" ref="V98">_xlfn.LET(
  _xlpm._post,$O98,
  _xlpm._txt,TRIM(SUBSTITUTE(SUBSTITUTE($J98,CHAR(13),"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8" s="277" t="str" cm="1">
        <f t="array" ref="W98">_xlfn.LET(_xlpm._post,$O98,_xlpm._reqTB,TRIM(SUBSTITUTE(SUBSTITUTE($K98,CHAR(13)," "),CHAR(10)," ")),_xlpm._code,TRIM(SUBSTITUTE(SUBSTITUTE($B98,CHAR(160),"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8" s="277">
        <v>30</v>
      </c>
      <c r="Y98" s="277" t="str">
        <f t="shared" si="4"/>
        <v/>
      </c>
      <c r="Z98" s="277" t="str">
        <f>_xlfn.LET(
  _xlpm.post,$O98,
  _xlpm.code,$B98,
  _xlpm.repRaw,IFERROR(_xlfn.XLOOKUP(_xlpm.code,'3.7 ESS'!$A:$A,'3.7 ESS'!$C:$C),""),
  _xlpm.rep,IF(_xlpm.repRaw="","NON",TRIM(SUBSTITUTE(SUBSTITUTE(_xlpm.repRaw,CHAR(160)," "),CHAR(10)," "))),
  IF(_xlpm.post&lt;&gt;"OUI","",
    IF(OR($M98="",$M98=0),"OUI",
      IF(OR(_xlpm.rep="Dès 2027",_xlpm.rep="dès 2027"),"dès 2027",
        IF(_xlpm.rep="OUI","OUI","NON")
      )
    )
  )
)</f>
        <v/>
      </c>
      <c r="AA98" s="286"/>
      <c r="AB98" s="291">
        <v>57</v>
      </c>
      <c r="AC98" s="379"/>
      <c r="AD98" s="286"/>
      <c r="AE98" s="291">
        <v>60</v>
      </c>
      <c r="AF98" s="379"/>
      <c r="AG98" s="286"/>
      <c r="AH98" s="368"/>
      <c r="AI98" s="369"/>
      <c r="AJ98" s="369"/>
      <c r="AK98" s="370"/>
      <c r="AL98" s="280">
        <f t="shared" si="6"/>
        <v>0</v>
      </c>
      <c r="AM98" s="280">
        <f t="shared" si="5"/>
        <v>0</v>
      </c>
      <c r="AN98" s="286"/>
      <c r="AO98" s="368"/>
      <c r="AP98" s="369"/>
      <c r="AQ98" s="369"/>
      <c r="AR98" s="370"/>
    </row>
    <row r="99" spans="1:44" s="178" customFormat="1" ht="13.5" thickBot="1">
      <c r="A99" s="646"/>
      <c r="B99" s="324" t="s">
        <v>151</v>
      </c>
      <c r="C99" s="325" t="s">
        <v>304</v>
      </c>
      <c r="D99" s="207" t="s">
        <v>220</v>
      </c>
      <c r="E99" s="208" t="s">
        <v>302</v>
      </c>
      <c r="F99" s="209">
        <v>2</v>
      </c>
      <c r="G99" s="209">
        <v>2</v>
      </c>
      <c r="H99" s="209">
        <v>3</v>
      </c>
      <c r="I99" s="209"/>
      <c r="J99" s="209"/>
      <c r="K99" s="209" t="s">
        <v>369</v>
      </c>
      <c r="L99" s="211"/>
      <c r="M99" s="211"/>
      <c r="O99" s="389"/>
      <c r="P99" s="277" t="str">
        <f>_xlfn.LET(
  _xlpm.post,$O99,
  _xlpm.req,TRIM(SUBSTITUTE($D99,CHAR(160),"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99" s="277" t="str" cm="1">
        <f t="array" ref="Q99">_xlfn.LET(
 _xlpm.post,$O99,
 _xlpm.txt,TRIM(SUBSTITUTE(SUBSTITUTE($E99,CHAR(13),""),CHAR(10),"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99" s="277" t="str" cm="1">
        <f t="array" ref="R99">IF($O99&lt;&gt;"OUI","",IF(OR($F99="",$E99=""),"OUI",
_xlfn.LET(
_xlpm.req,$F99,
_xlpm.titres,'3.2 Spécialiste'!$A$16:$A$203,
_xlpm.nbS,'3.2 Spécialiste'!$B$16:$B$203,
_xlpm.nbI,'3.2 Spécialiste'!$C$16:$C$203,
_xlpm.niv,'3.2 Spécialiste'!$D$16:$D$203,
_xlpm.estRequis,ISNUMBER(SEARCH(_xlpm.titres,$E99)),
_xlpm.aMed,((_xlpm.nbS+_xlpm.nbI)&gt;0)*_xlpm.estRequis,
_xlpm.ok,_xlpm.aMed*(IF(_xlpm.niv="",0,_xlpm.niv)&gt;=_xlpm.req),
IF(SUMPRODUCT(_xlpm.ok)&gt;0,"OUI","NON")
)))</f>
        <v/>
      </c>
      <c r="S99" s="277" t="str">
        <f>_xlfn.LET(
  _xlpm.post,$O99,
  _xlpm.req,$G99,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99" s="277" t="str">
        <f>_xlfn.LET(
  _xlpm.post,$O99,
  _xlpm.req,$H99,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99" s="277" t="str" cm="1">
        <f t="array" ref="U99">_xlfn.LET(
  _xlpm._post,$O99,
  _xlpm._txt,TRIM(SUBSTITUTE(SUBSTITUTE($I99,CHAR(13),"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99" s="277" t="str" cm="1">
        <f t="array" ref="V99">_xlfn.LET(
  _xlpm._post,$O99,
  _xlpm._txt,TRIM(SUBSTITUTE(SUBSTITUTE($J99,CHAR(13),"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99" s="277" t="str" cm="1">
        <f t="array" ref="W99">_xlfn.LET(_xlpm._post,$O99,_xlpm._reqTB,TRIM(SUBSTITUTE(SUBSTITUTE($K99,CHAR(13)," "),CHAR(10)," ")),_xlpm._code,TRIM(SUBSTITUTE(SUBSTITUTE($B99,CHAR(160),"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99" s="277"/>
      <c r="Y99" s="277" t="str">
        <f t="shared" si="4"/>
        <v/>
      </c>
      <c r="Z99" s="277" t="str">
        <f>_xlfn.LET(
  _xlpm.post,$O99,
  _xlpm.code,$B99,
  _xlpm.repRaw,IFERROR(_xlfn.XLOOKUP(_xlpm.code,'3.7 ESS'!$A:$A,'3.7 ESS'!$C:$C),""),
  _xlpm.rep,IF(_xlpm.repRaw="","NON",TRIM(SUBSTITUTE(SUBSTITUTE(_xlpm.repRaw,CHAR(160)," "),CHAR(10)," "))),
  IF(_xlpm.post&lt;&gt;"OUI","",
    IF(OR($M99="",$M99=0),"OUI",
      IF(OR(_xlpm.rep="Dès 2027",_xlpm.rep="dès 2027"),"dès 2027",
        IF(_xlpm.rep="OUI","OUI","NON")
      )
    )
  )
)</f>
        <v/>
      </c>
      <c r="AA99" s="286"/>
      <c r="AB99" s="310">
        <v>10.0001</v>
      </c>
      <c r="AC99" s="390"/>
      <c r="AD99" s="286"/>
      <c r="AE99" s="310">
        <v>10.9092</v>
      </c>
      <c r="AF99" s="390"/>
      <c r="AG99" s="286"/>
      <c r="AH99" s="386"/>
      <c r="AI99" s="387"/>
      <c r="AJ99" s="387"/>
      <c r="AK99" s="388"/>
      <c r="AL99" s="280">
        <f t="shared" si="6"/>
        <v>0</v>
      </c>
      <c r="AM99" s="280">
        <f t="shared" si="5"/>
        <v>0</v>
      </c>
      <c r="AN99" s="286"/>
      <c r="AO99" s="386"/>
      <c r="AP99" s="387"/>
      <c r="AQ99" s="387"/>
      <c r="AR99" s="388"/>
    </row>
    <row r="100" spans="1:44" s="178" customFormat="1">
      <c r="A100" s="644" t="s">
        <v>305</v>
      </c>
      <c r="B100" s="233" t="s">
        <v>152</v>
      </c>
      <c r="C100" s="234" t="s">
        <v>502</v>
      </c>
      <c r="D100" s="235"/>
      <c r="E100" s="236"/>
      <c r="F100" s="237"/>
      <c r="G100" s="237"/>
      <c r="H100" s="237"/>
      <c r="I100" s="237"/>
      <c r="J100" s="237"/>
      <c r="K100" s="237"/>
      <c r="L100" s="238"/>
      <c r="M100" s="238"/>
      <c r="O100" s="238"/>
      <c r="P100" s="277" t="str">
        <f>_xlfn.LET(
  _xlpm.post,$O100,
  _xlpm.req,TRIM(SUBSTITUTE($D100,CHAR(160),"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0" s="277" t="str" cm="1">
        <f t="array" ref="Q100">_xlfn.LET(
 _xlpm.post,$O100,
 _xlpm.txt,TRIM(SUBSTITUTE(SUBSTITUTE($E100,CHAR(13),""),CHAR(10),"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0" s="277" t="str" cm="1">
        <f t="array" ref="R100">IF($O100&lt;&gt;"OUI","",IF(OR($F100="",$E100=""),"OUI",
_xlfn.LET(
_xlpm.req,$F100,
_xlpm.titres,'3.2 Spécialiste'!$A$16:$A$203,
_xlpm.nbS,'3.2 Spécialiste'!$B$16:$B$203,
_xlpm.nbI,'3.2 Spécialiste'!$C$16:$C$203,
_xlpm.niv,'3.2 Spécialiste'!$D$16:$D$203,
_xlpm.estRequis,ISNUMBER(SEARCH(_xlpm.titres,$E100)),
_xlpm.aMed,((_xlpm.nbS+_xlpm.nbI)&gt;0)*_xlpm.estRequis,
_xlpm.ok,_xlpm.aMed*(IF(_xlpm.niv="",0,_xlpm.niv)&gt;=_xlpm.req),
IF(SUMPRODUCT(_xlpm.ok)&gt;0,"OUI","NON")
)))</f>
        <v/>
      </c>
      <c r="S100" s="277" t="str">
        <f>_xlfn.LET(
  _xlpm.post,$O100,
  _xlpm.req,$G100,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0" s="277" t="str">
        <f>_xlfn.LET(
  _xlpm.post,$O100,
  _xlpm.req,$H100,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0" s="277" t="str" cm="1">
        <f t="array" ref="U100">_xlfn.LET(
  _xlpm._post,$O100,
  _xlpm._txt,TRIM(SUBSTITUTE(SUBSTITUTE($I100,CHAR(13),"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0" s="277" t="str" cm="1">
        <f t="array" ref="V100">_xlfn.LET(
  _xlpm._post,$O100,
  _xlpm._txt,TRIM(SUBSTITUTE(SUBSTITUTE($J100,CHAR(13),"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0" s="277" t="str" cm="1">
        <f t="array" ref="W100">_xlfn.LET(_xlpm._post,$O100,_xlpm._reqTB,TRIM(SUBSTITUTE(SUBSTITUTE($K100,CHAR(13)," "),CHAR(10)," ")),_xlpm._code,TRIM(SUBSTITUTE(SUBSTITUTE($B100,CHAR(160),"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0" s="277"/>
      <c r="Y100" s="277" t="str">
        <f t="shared" ref="Y100:Y132" si="7">IF($O100&lt;&gt;"OUI","",
IF(OR($X100="",$X100=0),"VERT",
IF($AM100&gt;=$X100,"VERT","ROUGE")
))</f>
        <v/>
      </c>
      <c r="Z100" s="277" t="str">
        <f>_xlfn.LET(
  _xlpm.post,$O100,
  _xlpm.code,$B100,
  _xlpm.repRaw,IFERROR(_xlfn.XLOOKUP(_xlpm.code,'3.7 ESS'!$A:$A,'3.7 ESS'!$C:$C),""),
  _xlpm.rep,IF(_xlpm.repRaw="","NON",TRIM(SUBSTITUTE(SUBSTITUTE(_xlpm.repRaw,CHAR(160)," "),CHAR(10)," "))),
  IF(_xlpm.post&lt;&gt;"OUI","",
    IF(OR($M100="",$M100=0),"OUI",
      IF(OR(_xlpm.rep="Dès 2027",_xlpm.rep="dès 2027"),"dès 2027",
        IF(_xlpm.rep="OUI","OUI","NON")
      )
    )
  )
)</f>
        <v/>
      </c>
      <c r="AA100" s="286"/>
      <c r="AB100" s="326"/>
      <c r="AC100" s="326"/>
      <c r="AD100" s="286"/>
      <c r="AE100" s="326"/>
      <c r="AF100" s="326"/>
      <c r="AG100" s="286"/>
      <c r="AH100" s="327"/>
      <c r="AI100" s="328"/>
      <c r="AJ100" s="328"/>
      <c r="AK100" s="329"/>
      <c r="AL100" s="280"/>
      <c r="AM100" s="280"/>
      <c r="AN100" s="286"/>
      <c r="AO100" s="327"/>
      <c r="AP100" s="328"/>
      <c r="AQ100" s="328"/>
      <c r="AR100" s="329"/>
    </row>
    <row r="101" spans="1:44" s="178" customFormat="1">
      <c r="A101" s="645"/>
      <c r="B101" s="230" t="s">
        <v>153</v>
      </c>
      <c r="C101" s="204" t="s">
        <v>503</v>
      </c>
      <c r="D101" s="188"/>
      <c r="E101" s="189"/>
      <c r="F101" s="190"/>
      <c r="G101" s="190"/>
      <c r="H101" s="190"/>
      <c r="I101" s="190"/>
      <c r="J101" s="190"/>
      <c r="K101" s="190"/>
      <c r="L101" s="191"/>
      <c r="M101" s="191"/>
      <c r="O101" s="191"/>
      <c r="P101" s="277" t="str">
        <f>_xlfn.LET(
  _xlpm.post,$O101,
  _xlpm.req,TRIM(SUBSTITUTE($D101,CHAR(160),"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1" s="277" t="str" cm="1">
        <f t="array" ref="Q101">_xlfn.LET(
 _xlpm.post,$O101,
 _xlpm.txt,TRIM(SUBSTITUTE(SUBSTITUTE($E101,CHAR(13),""),CHAR(10),"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1" s="277" t="str" cm="1">
        <f t="array" ref="R101">IF($O101&lt;&gt;"OUI","",IF(OR($F101="",$E101=""),"OUI",
_xlfn.LET(
_xlpm.req,$F101,
_xlpm.titres,'3.2 Spécialiste'!$A$16:$A$203,
_xlpm.nbS,'3.2 Spécialiste'!$B$16:$B$203,
_xlpm.nbI,'3.2 Spécialiste'!$C$16:$C$203,
_xlpm.niv,'3.2 Spécialiste'!$D$16:$D$203,
_xlpm.estRequis,ISNUMBER(SEARCH(_xlpm.titres,$E101)),
_xlpm.aMed,((_xlpm.nbS+_xlpm.nbI)&gt;0)*_xlpm.estRequis,
_xlpm.ok,_xlpm.aMed*(IF(_xlpm.niv="",0,_xlpm.niv)&gt;=_xlpm.req),
IF(SUMPRODUCT(_xlpm.ok)&gt;0,"OUI","NON")
)))</f>
        <v/>
      </c>
      <c r="S101" s="277" t="str">
        <f>_xlfn.LET(
  _xlpm.post,$O101,
  _xlpm.req,$G101,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1" s="277" t="str">
        <f>_xlfn.LET(
  _xlpm.post,$O101,
  _xlpm.req,$H101,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1" s="277" t="str" cm="1">
        <f t="array" ref="U101">_xlfn.LET(
  _xlpm._post,$O101,
  _xlpm._txt,TRIM(SUBSTITUTE(SUBSTITUTE($I101,CHAR(13),"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1" s="277" t="str" cm="1">
        <f t="array" ref="V101">_xlfn.LET(
  _xlpm._post,$O101,
  _xlpm._txt,TRIM(SUBSTITUTE(SUBSTITUTE($J101,CHAR(13),"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1" s="277" t="str" cm="1">
        <f t="array" ref="W101">_xlfn.LET(_xlpm._post,$O101,_xlpm._reqTB,TRIM(SUBSTITUTE(SUBSTITUTE($K101,CHAR(13)," "),CHAR(10)," ")),_xlpm._code,TRIM(SUBSTITUTE(SUBSTITUTE($B101,CHAR(160),"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1" s="277"/>
      <c r="Y101" s="277" t="str">
        <f t="shared" si="7"/>
        <v/>
      </c>
      <c r="Z101" s="277" t="str">
        <f>_xlfn.LET(
  _xlpm.post,$O101,
  _xlpm.code,$B101,
  _xlpm.repRaw,IFERROR(_xlfn.XLOOKUP(_xlpm.code,'3.7 ESS'!$A:$A,'3.7 ESS'!$C:$C),""),
  _xlpm.rep,IF(_xlpm.repRaw="","NON",TRIM(SUBSTITUTE(SUBSTITUTE(_xlpm.repRaw,CHAR(160)," "),CHAR(10)," "))),
  IF(_xlpm.post&lt;&gt;"OUI","",
    IF(OR($M101="",$M101=0),"OUI",
      IF(OR(_xlpm.rep="Dès 2027",_xlpm.rep="dès 2027"),"dès 2027",
        IF(_xlpm.rep="OUI","OUI","NON")
      )
    )
  )
)</f>
        <v/>
      </c>
      <c r="AA101" s="286"/>
      <c r="AB101" s="294"/>
      <c r="AC101" s="294"/>
      <c r="AD101" s="286"/>
      <c r="AE101" s="294"/>
      <c r="AF101" s="294"/>
      <c r="AG101" s="286"/>
      <c r="AH101" s="295"/>
      <c r="AI101" s="296"/>
      <c r="AJ101" s="296"/>
      <c r="AK101" s="297"/>
      <c r="AL101" s="280"/>
      <c r="AM101" s="280"/>
      <c r="AN101" s="286"/>
      <c r="AO101" s="295"/>
      <c r="AP101" s="296"/>
      <c r="AQ101" s="296"/>
      <c r="AR101" s="297"/>
    </row>
    <row r="102" spans="1:44" s="178" customFormat="1">
      <c r="A102" s="645"/>
      <c r="B102" s="230" t="s">
        <v>154</v>
      </c>
      <c r="C102" s="204" t="s">
        <v>504</v>
      </c>
      <c r="D102" s="188"/>
      <c r="E102" s="189"/>
      <c r="F102" s="190"/>
      <c r="G102" s="190"/>
      <c r="H102" s="190"/>
      <c r="I102" s="190"/>
      <c r="J102" s="190"/>
      <c r="K102" s="190"/>
      <c r="L102" s="191"/>
      <c r="M102" s="191"/>
      <c r="O102" s="191"/>
      <c r="P102" s="277" t="str">
        <f>_xlfn.LET(
  _xlpm.post,$O102,
  _xlpm.req,TRIM(SUBSTITUTE($D102,CHAR(160),"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2" s="277" t="str" cm="1">
        <f t="array" ref="Q102">_xlfn.LET(
 _xlpm.post,$O102,
 _xlpm.txt,TRIM(SUBSTITUTE(SUBSTITUTE($E102,CHAR(13),""),CHAR(10),"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2" s="277" t="str" cm="1">
        <f t="array" ref="R102">IF($O102&lt;&gt;"OUI","",IF(OR($F102="",$E102=""),"OUI",
_xlfn.LET(
_xlpm.req,$F102,
_xlpm.titres,'3.2 Spécialiste'!$A$16:$A$203,
_xlpm.nbS,'3.2 Spécialiste'!$B$16:$B$203,
_xlpm.nbI,'3.2 Spécialiste'!$C$16:$C$203,
_xlpm.niv,'3.2 Spécialiste'!$D$16:$D$203,
_xlpm.estRequis,ISNUMBER(SEARCH(_xlpm.titres,$E102)),
_xlpm.aMed,((_xlpm.nbS+_xlpm.nbI)&gt;0)*_xlpm.estRequis,
_xlpm.ok,_xlpm.aMed*(IF(_xlpm.niv="",0,_xlpm.niv)&gt;=_xlpm.req),
IF(SUMPRODUCT(_xlpm.ok)&gt;0,"OUI","NON")
)))</f>
        <v/>
      </c>
      <c r="S102" s="277" t="str">
        <f>_xlfn.LET(
  _xlpm.post,$O102,
  _xlpm.req,$G102,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2" s="277" t="str">
        <f>_xlfn.LET(
  _xlpm.post,$O102,
  _xlpm.req,$H102,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2" s="277" t="str" cm="1">
        <f t="array" ref="U102">_xlfn.LET(
  _xlpm._post,$O102,
  _xlpm._txt,TRIM(SUBSTITUTE(SUBSTITUTE($I102,CHAR(13),"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2" s="277" t="str" cm="1">
        <f t="array" ref="V102">_xlfn.LET(
  _xlpm._post,$O102,
  _xlpm._txt,TRIM(SUBSTITUTE(SUBSTITUTE($J102,CHAR(13),"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2" s="277" t="str" cm="1">
        <f t="array" ref="W102">_xlfn.LET(_xlpm._post,$O102,_xlpm._reqTB,TRIM(SUBSTITUTE(SUBSTITUTE($K102,CHAR(13)," "),CHAR(10)," ")),_xlpm._code,TRIM(SUBSTITUTE(SUBSTITUTE($B102,CHAR(160),"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2" s="277"/>
      <c r="Y102" s="277" t="str">
        <f t="shared" si="7"/>
        <v/>
      </c>
      <c r="Z102" s="277" t="str">
        <f>_xlfn.LET(
  _xlpm.post,$O102,
  _xlpm.code,$B102,
  _xlpm.repRaw,IFERROR(_xlfn.XLOOKUP(_xlpm.code,'3.7 ESS'!$A:$A,'3.7 ESS'!$C:$C),""),
  _xlpm.rep,IF(_xlpm.repRaw="","NON",TRIM(SUBSTITUTE(SUBSTITUTE(_xlpm.repRaw,CHAR(160)," "),CHAR(10)," "))),
  IF(_xlpm.post&lt;&gt;"OUI","",
    IF(OR($M102="",$M102=0),"OUI",
      IF(OR(_xlpm.rep="Dès 2027",_xlpm.rep="dès 2027"),"dès 2027",
        IF(_xlpm.rep="OUI","OUI","NON")
      )
    )
  )
)</f>
        <v/>
      </c>
      <c r="AA102" s="286"/>
      <c r="AB102" s="294"/>
      <c r="AC102" s="294"/>
      <c r="AD102" s="286"/>
      <c r="AE102" s="294"/>
      <c r="AF102" s="294"/>
      <c r="AG102" s="286"/>
      <c r="AH102" s="295"/>
      <c r="AI102" s="296"/>
      <c r="AJ102" s="296"/>
      <c r="AK102" s="297"/>
      <c r="AL102" s="280"/>
      <c r="AM102" s="280"/>
      <c r="AN102" s="286"/>
      <c r="AO102" s="295"/>
      <c r="AP102" s="296"/>
      <c r="AQ102" s="296"/>
      <c r="AR102" s="297"/>
    </row>
    <row r="103" spans="1:44" s="178" customFormat="1">
      <c r="A103" s="645"/>
      <c r="B103" s="230" t="s">
        <v>155</v>
      </c>
      <c r="C103" s="204" t="s">
        <v>505</v>
      </c>
      <c r="D103" s="188"/>
      <c r="E103" s="189"/>
      <c r="F103" s="190"/>
      <c r="G103" s="190"/>
      <c r="H103" s="190"/>
      <c r="I103" s="190"/>
      <c r="J103" s="190"/>
      <c r="K103" s="190"/>
      <c r="L103" s="191"/>
      <c r="M103" s="191"/>
      <c r="O103" s="191"/>
      <c r="P103" s="277" t="str">
        <f>_xlfn.LET(
  _xlpm.post,$O103,
  _xlpm.req,TRIM(SUBSTITUTE($D103,CHAR(160),"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3" s="277" t="str" cm="1">
        <f t="array" ref="Q103">_xlfn.LET(
 _xlpm.post,$O103,
 _xlpm.txt,TRIM(SUBSTITUTE(SUBSTITUTE($E103,CHAR(13),""),CHAR(10),"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3" s="277" t="str" cm="1">
        <f t="array" ref="R103">IF($O103&lt;&gt;"OUI","",IF(OR($F103="",$E103=""),"OUI",
_xlfn.LET(
_xlpm.req,$F103,
_xlpm.titres,'3.2 Spécialiste'!$A$16:$A$203,
_xlpm.nbS,'3.2 Spécialiste'!$B$16:$B$203,
_xlpm.nbI,'3.2 Spécialiste'!$C$16:$C$203,
_xlpm.niv,'3.2 Spécialiste'!$D$16:$D$203,
_xlpm.estRequis,ISNUMBER(SEARCH(_xlpm.titres,$E103)),
_xlpm.aMed,((_xlpm.nbS+_xlpm.nbI)&gt;0)*_xlpm.estRequis,
_xlpm.ok,_xlpm.aMed*(IF(_xlpm.niv="",0,_xlpm.niv)&gt;=_xlpm.req),
IF(SUMPRODUCT(_xlpm.ok)&gt;0,"OUI","NON")
)))</f>
        <v/>
      </c>
      <c r="S103" s="277" t="str">
        <f>_xlfn.LET(
  _xlpm.post,$O103,
  _xlpm.req,$G103,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3" s="277" t="str">
        <f>_xlfn.LET(
  _xlpm.post,$O103,
  _xlpm.req,$H103,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3" s="277" t="str" cm="1">
        <f t="array" ref="U103">_xlfn.LET(
  _xlpm._post,$O103,
  _xlpm._txt,TRIM(SUBSTITUTE(SUBSTITUTE($I103,CHAR(13),"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3" s="277" t="str" cm="1">
        <f t="array" ref="V103">_xlfn.LET(
  _xlpm._post,$O103,
  _xlpm._txt,TRIM(SUBSTITUTE(SUBSTITUTE($J103,CHAR(13),"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3" s="277" t="str" cm="1">
        <f t="array" ref="W103">_xlfn.LET(_xlpm._post,$O103,_xlpm._reqTB,TRIM(SUBSTITUTE(SUBSTITUTE($K103,CHAR(13)," "),CHAR(10)," ")),_xlpm._code,TRIM(SUBSTITUTE(SUBSTITUTE($B103,CHAR(160),"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3" s="277"/>
      <c r="Y103" s="277" t="str">
        <f t="shared" si="7"/>
        <v/>
      </c>
      <c r="Z103" s="277" t="str">
        <f>_xlfn.LET(
  _xlpm.post,$O103,
  _xlpm.code,$B103,
  _xlpm.repRaw,IFERROR(_xlfn.XLOOKUP(_xlpm.code,'3.7 ESS'!$A:$A,'3.7 ESS'!$C:$C),""),
  _xlpm.rep,IF(_xlpm.repRaw="","NON",TRIM(SUBSTITUTE(SUBSTITUTE(_xlpm.repRaw,CHAR(160)," "),CHAR(10)," "))),
  IF(_xlpm.post&lt;&gt;"OUI","",
    IF(OR($M103="",$M103=0),"OUI",
      IF(OR(_xlpm.rep="Dès 2027",_xlpm.rep="dès 2027"),"dès 2027",
        IF(_xlpm.rep="OUI","OUI","NON")
      )
    )
  )
)</f>
        <v/>
      </c>
      <c r="AA103" s="286"/>
      <c r="AB103" s="294"/>
      <c r="AC103" s="294"/>
      <c r="AD103" s="286"/>
      <c r="AE103" s="294"/>
      <c r="AF103" s="294"/>
      <c r="AG103" s="286"/>
      <c r="AH103" s="295"/>
      <c r="AI103" s="296"/>
      <c r="AJ103" s="296"/>
      <c r="AK103" s="297"/>
      <c r="AL103" s="280"/>
      <c r="AM103" s="280"/>
      <c r="AN103" s="286"/>
      <c r="AO103" s="295"/>
      <c r="AP103" s="296"/>
      <c r="AQ103" s="296"/>
      <c r="AR103" s="297"/>
    </row>
    <row r="104" spans="1:44" s="178" customFormat="1">
      <c r="A104" s="645"/>
      <c r="B104" s="230" t="s">
        <v>156</v>
      </c>
      <c r="C104" s="204" t="s">
        <v>506</v>
      </c>
      <c r="D104" s="188"/>
      <c r="E104" s="189"/>
      <c r="F104" s="190"/>
      <c r="G104" s="190"/>
      <c r="H104" s="190"/>
      <c r="I104" s="190"/>
      <c r="J104" s="190"/>
      <c r="K104" s="190"/>
      <c r="L104" s="191"/>
      <c r="M104" s="191"/>
      <c r="O104" s="191"/>
      <c r="P104" s="277" t="str">
        <f>_xlfn.LET(
  _xlpm.post,$O104,
  _xlpm.req,TRIM(SUBSTITUTE($D104,CHAR(160),"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4" s="277" t="str" cm="1">
        <f t="array" ref="Q104">_xlfn.LET(
 _xlpm.post,$O104,
 _xlpm.txt,TRIM(SUBSTITUTE(SUBSTITUTE($E104,CHAR(13),""),CHAR(10),"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4" s="277" t="str" cm="1">
        <f t="array" ref="R104">IF($O104&lt;&gt;"OUI","",IF(OR($F104="",$E104=""),"OUI",
_xlfn.LET(
_xlpm.req,$F104,
_xlpm.titres,'3.2 Spécialiste'!$A$16:$A$203,
_xlpm.nbS,'3.2 Spécialiste'!$B$16:$B$203,
_xlpm.nbI,'3.2 Spécialiste'!$C$16:$C$203,
_xlpm.niv,'3.2 Spécialiste'!$D$16:$D$203,
_xlpm.estRequis,ISNUMBER(SEARCH(_xlpm.titres,$E104)),
_xlpm.aMed,((_xlpm.nbS+_xlpm.nbI)&gt;0)*_xlpm.estRequis,
_xlpm.ok,_xlpm.aMed*(IF(_xlpm.niv="",0,_xlpm.niv)&gt;=_xlpm.req),
IF(SUMPRODUCT(_xlpm.ok)&gt;0,"OUI","NON")
)))</f>
        <v/>
      </c>
      <c r="S104" s="277" t="str">
        <f>_xlfn.LET(
  _xlpm.post,$O104,
  _xlpm.req,$G104,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4" s="277" t="str">
        <f>_xlfn.LET(
  _xlpm.post,$O104,
  _xlpm.req,$H104,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4" s="277" t="str" cm="1">
        <f t="array" ref="U104">_xlfn.LET(
  _xlpm._post,$O104,
  _xlpm._txt,TRIM(SUBSTITUTE(SUBSTITUTE($I104,CHAR(13),"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4" s="277" t="str" cm="1">
        <f t="array" ref="V104">_xlfn.LET(
  _xlpm._post,$O104,
  _xlpm._txt,TRIM(SUBSTITUTE(SUBSTITUTE($J104,CHAR(13),"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4" s="277" t="str" cm="1">
        <f t="array" ref="W104">_xlfn.LET(_xlpm._post,$O104,_xlpm._reqTB,TRIM(SUBSTITUTE(SUBSTITUTE($K104,CHAR(13)," "),CHAR(10)," ")),_xlpm._code,TRIM(SUBSTITUTE(SUBSTITUTE($B104,CHAR(160),"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4" s="277"/>
      <c r="Y104" s="277" t="str">
        <f t="shared" si="7"/>
        <v/>
      </c>
      <c r="Z104" s="277" t="str">
        <f>_xlfn.LET(
  _xlpm.post,$O104,
  _xlpm.code,$B104,
  _xlpm.repRaw,IFERROR(_xlfn.XLOOKUP(_xlpm.code,'3.7 ESS'!$A:$A,'3.7 ESS'!$C:$C),""),
  _xlpm.rep,IF(_xlpm.repRaw="","NON",TRIM(SUBSTITUTE(SUBSTITUTE(_xlpm.repRaw,CHAR(160)," "),CHAR(10)," "))),
  IF(_xlpm.post&lt;&gt;"OUI","",
    IF(OR($M104="",$M104=0),"OUI",
      IF(OR(_xlpm.rep="Dès 2027",_xlpm.rep="dès 2027"),"dès 2027",
        IF(_xlpm.rep="OUI","OUI","NON")
      )
    )
  )
)</f>
        <v/>
      </c>
      <c r="AA104" s="286"/>
      <c r="AB104" s="294"/>
      <c r="AC104" s="294"/>
      <c r="AD104" s="286"/>
      <c r="AE104" s="294"/>
      <c r="AF104" s="294"/>
      <c r="AG104" s="286"/>
      <c r="AH104" s="295"/>
      <c r="AI104" s="296"/>
      <c r="AJ104" s="296"/>
      <c r="AK104" s="297"/>
      <c r="AL104" s="280"/>
      <c r="AM104" s="280"/>
      <c r="AN104" s="286"/>
      <c r="AO104" s="295"/>
      <c r="AP104" s="296"/>
      <c r="AQ104" s="296"/>
      <c r="AR104" s="297"/>
    </row>
    <row r="105" spans="1:44" s="178" customFormat="1">
      <c r="A105" s="645"/>
      <c r="B105" s="317" t="s">
        <v>157</v>
      </c>
      <c r="C105" s="308" t="s">
        <v>306</v>
      </c>
      <c r="D105" s="205" t="s">
        <v>220</v>
      </c>
      <c r="E105" s="290"/>
      <c r="F105" s="241">
        <v>3</v>
      </c>
      <c r="G105" s="241">
        <v>3</v>
      </c>
      <c r="H105" s="241">
        <v>3</v>
      </c>
      <c r="I105" s="241"/>
      <c r="J105" s="241"/>
      <c r="K105" s="241"/>
      <c r="L105" s="184"/>
      <c r="M105" s="184"/>
      <c r="O105" s="377"/>
      <c r="P105" s="277" t="str">
        <f>_xlfn.LET(
  _xlpm.post,$O105,
  _xlpm.req,TRIM(SUBSTITUTE($D105,CHAR(160),"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5" s="277" t="str" cm="1">
        <f t="array" ref="Q105">_xlfn.LET(
 _xlpm.post,$O105,
 _xlpm.txt,TRIM(SUBSTITUTE(SUBSTITUTE($E105,CHAR(13),""),CHAR(10),"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5" s="277" t="str" cm="1">
        <f t="array" ref="R105">IF($O105&lt;&gt;"OUI","",IF(OR($F105="",$E105=""),"OUI",
_xlfn.LET(
_xlpm.req,$F105,
_xlpm.titres,'3.2 Spécialiste'!$A$16:$A$203,
_xlpm.nbS,'3.2 Spécialiste'!$B$16:$B$203,
_xlpm.nbI,'3.2 Spécialiste'!$C$16:$C$203,
_xlpm.niv,'3.2 Spécialiste'!$D$16:$D$203,
_xlpm.estRequis,ISNUMBER(SEARCH(_xlpm.titres,$E105)),
_xlpm.aMed,((_xlpm.nbS+_xlpm.nbI)&gt;0)*_xlpm.estRequis,
_xlpm.ok,_xlpm.aMed*(IF(_xlpm.niv="",0,_xlpm.niv)&gt;=_xlpm.req),
IF(SUMPRODUCT(_xlpm.ok)&gt;0,"OUI","NON")
)))</f>
        <v/>
      </c>
      <c r="S105" s="277" t="str">
        <f>_xlfn.LET(
  _xlpm.post,$O105,
  _xlpm.req,$G105,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5" s="277" t="str">
        <f>_xlfn.LET(
  _xlpm.post,$O105,
  _xlpm.req,$H105,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5" s="277" t="str" cm="1">
        <f t="array" ref="U105">_xlfn.LET(
  _xlpm._post,$O105,
  _xlpm._txt,TRIM(SUBSTITUTE(SUBSTITUTE($I105,CHAR(13),"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5" s="277" t="str" cm="1">
        <f t="array" ref="V105">_xlfn.LET(
  _xlpm._post,$O105,
  _xlpm._txt,TRIM(SUBSTITUTE(SUBSTITUTE($J105,CHAR(13),"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5" s="277" t="str" cm="1">
        <f t="array" ref="W105">_xlfn.LET(_xlpm._post,$O105,_xlpm._reqTB,TRIM(SUBSTITUTE(SUBSTITUTE($K105,CHAR(13)," "),CHAR(10)," ")),_xlpm._code,TRIM(SUBSTITUTE(SUBSTITUTE($B105,CHAR(160),"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5" s="277"/>
      <c r="Y105" s="277" t="str">
        <f t="shared" si="7"/>
        <v/>
      </c>
      <c r="Z105" s="277" t="str">
        <f>_xlfn.LET(
  _xlpm.post,$O105,
  _xlpm.code,$B105,
  _xlpm.repRaw,IFERROR(_xlfn.XLOOKUP(_xlpm.code,'3.7 ESS'!$A:$A,'3.7 ESS'!$C:$C),""),
  _xlpm.rep,IF(_xlpm.repRaw="","NON",TRIM(SUBSTITUTE(SUBSTITUTE(_xlpm.repRaw,CHAR(160)," "),CHAR(10)," "))),
  IF(_xlpm.post&lt;&gt;"OUI","",
    IF(OR($M105="",$M105=0),"OUI",
      IF(OR(_xlpm.rep="Dès 2027",_xlpm.rep="dès 2027"),"dès 2027",
        IF(_xlpm.rep="OUI","OUI","NON")
      )
    )
  )
)</f>
        <v/>
      </c>
      <c r="AA105" s="286"/>
      <c r="AB105" s="291">
        <v>1</v>
      </c>
      <c r="AC105" s="391"/>
      <c r="AD105" s="286"/>
      <c r="AE105" s="291">
        <v>1</v>
      </c>
      <c r="AF105" s="391"/>
      <c r="AG105" s="286"/>
      <c r="AH105" s="368"/>
      <c r="AI105" s="369"/>
      <c r="AJ105" s="369"/>
      <c r="AK105" s="370"/>
      <c r="AL105" s="280">
        <f t="shared" si="6"/>
        <v>0</v>
      </c>
      <c r="AM105" s="280">
        <f t="shared" si="5"/>
        <v>0</v>
      </c>
      <c r="AN105" s="286"/>
      <c r="AO105" s="368"/>
      <c r="AP105" s="369"/>
      <c r="AQ105" s="369"/>
      <c r="AR105" s="370"/>
    </row>
    <row r="106" spans="1:44" s="178" customFormat="1" ht="13.5" thickBot="1">
      <c r="A106" s="646"/>
      <c r="B106" s="330" t="s">
        <v>158</v>
      </c>
      <c r="C106" s="309" t="s">
        <v>307</v>
      </c>
      <c r="D106" s="252" t="s">
        <v>220</v>
      </c>
      <c r="E106" s="282"/>
      <c r="F106" s="283">
        <v>3</v>
      </c>
      <c r="G106" s="283">
        <v>3</v>
      </c>
      <c r="H106" s="283">
        <v>3</v>
      </c>
      <c r="I106" s="283"/>
      <c r="J106" s="283"/>
      <c r="K106" s="283"/>
      <c r="L106" s="176"/>
      <c r="M106" s="176"/>
      <c r="O106" s="375"/>
      <c r="P106" s="277" t="str">
        <f>_xlfn.LET(
  _xlpm.post,$O106,
  _xlpm.req,TRIM(SUBSTITUTE($D106,CHAR(160),"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6" s="277" t="str" cm="1">
        <f t="array" ref="Q106">_xlfn.LET(
 _xlpm.post,$O106,
 _xlpm.txt,TRIM(SUBSTITUTE(SUBSTITUTE($E106,CHAR(13),""),CHAR(10),"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6" s="277" t="str" cm="1">
        <f t="array" ref="R106">IF($O106&lt;&gt;"OUI","",IF(OR($F106="",$E106=""),"OUI",
_xlfn.LET(
_xlpm.req,$F106,
_xlpm.titres,'3.2 Spécialiste'!$A$16:$A$203,
_xlpm.nbS,'3.2 Spécialiste'!$B$16:$B$203,
_xlpm.nbI,'3.2 Spécialiste'!$C$16:$C$203,
_xlpm.niv,'3.2 Spécialiste'!$D$16:$D$203,
_xlpm.estRequis,ISNUMBER(SEARCH(_xlpm.titres,$E106)),
_xlpm.aMed,((_xlpm.nbS+_xlpm.nbI)&gt;0)*_xlpm.estRequis,
_xlpm.ok,_xlpm.aMed*(IF(_xlpm.niv="",0,_xlpm.niv)&gt;=_xlpm.req),
IF(SUMPRODUCT(_xlpm.ok)&gt;0,"OUI","NON")
)))</f>
        <v/>
      </c>
      <c r="S106" s="277" t="str">
        <f>_xlfn.LET(
  _xlpm.post,$O106,
  _xlpm.req,$G106,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6" s="277" t="str">
        <f>_xlfn.LET(
  _xlpm.post,$O106,
  _xlpm.req,$H106,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6" s="277" t="str" cm="1">
        <f t="array" ref="U106">_xlfn.LET(
  _xlpm._post,$O106,
  _xlpm._txt,TRIM(SUBSTITUTE(SUBSTITUTE($I106,CHAR(13),"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6" s="277" t="str" cm="1">
        <f t="array" ref="V106">_xlfn.LET(
  _xlpm._post,$O106,
  _xlpm._txt,TRIM(SUBSTITUTE(SUBSTITUTE($J106,CHAR(13),"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6" s="277" t="str" cm="1">
        <f t="array" ref="W106">_xlfn.LET(_xlpm._post,$O106,_xlpm._reqTB,TRIM(SUBSTITUTE(SUBSTITUTE($K106,CHAR(13)," "),CHAR(10)," ")),_xlpm._code,TRIM(SUBSTITUTE(SUBSTITUTE($B106,CHAR(160),"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6" s="277"/>
      <c r="Y106" s="277" t="str">
        <f t="shared" si="7"/>
        <v/>
      </c>
      <c r="Z106" s="277" t="str">
        <f>_xlfn.LET(
  _xlpm.post,$O106,
  _xlpm.code,$B106,
  _xlpm.repRaw,IFERROR(_xlfn.XLOOKUP(_xlpm.code,'3.7 ESS'!$A:$A,'3.7 ESS'!$C:$C),""),
  _xlpm.rep,IF(_xlpm.repRaw="","NON",TRIM(SUBSTITUTE(SUBSTITUTE(_xlpm.repRaw,CHAR(160)," "),CHAR(10)," "))),
  IF(_xlpm.post&lt;&gt;"OUI","",
    IF(OR($M106="",$M106=0),"OUI",
      IF(OR(_xlpm.rep="Dès 2027",_xlpm.rep="dès 2027"),"dès 2027",
        IF(_xlpm.rep="OUI","OUI","NON")
      )
    )
  )
)</f>
        <v/>
      </c>
      <c r="AA106" s="286"/>
      <c r="AB106" s="292">
        <v>1</v>
      </c>
      <c r="AC106" s="394"/>
      <c r="AD106" s="286"/>
      <c r="AE106" s="292">
        <v>1</v>
      </c>
      <c r="AF106" s="394"/>
      <c r="AG106" s="286"/>
      <c r="AH106" s="371"/>
      <c r="AI106" s="372"/>
      <c r="AJ106" s="372"/>
      <c r="AK106" s="373"/>
      <c r="AL106" s="280">
        <f t="shared" si="6"/>
        <v>0</v>
      </c>
      <c r="AM106" s="280">
        <f t="shared" si="5"/>
        <v>0</v>
      </c>
      <c r="AN106" s="286"/>
      <c r="AO106" s="371"/>
      <c r="AP106" s="372"/>
      <c r="AQ106" s="372"/>
      <c r="AR106" s="373"/>
    </row>
    <row r="107" spans="1:44" s="178" customFormat="1" ht="38.25">
      <c r="A107" s="644" t="s">
        <v>308</v>
      </c>
      <c r="B107" s="272" t="s">
        <v>159</v>
      </c>
      <c r="C107" s="273" t="s">
        <v>309</v>
      </c>
      <c r="D107" s="240" t="s">
        <v>371</v>
      </c>
      <c r="E107" s="220" t="s">
        <v>763</v>
      </c>
      <c r="F107" s="275">
        <v>2</v>
      </c>
      <c r="G107" s="275"/>
      <c r="H107" s="275">
        <v>1</v>
      </c>
      <c r="I107" s="275"/>
      <c r="J107" s="275"/>
      <c r="K107" s="275"/>
      <c r="L107" s="177"/>
      <c r="M107" s="177"/>
      <c r="O107" s="376"/>
      <c r="P107" s="277" t="str">
        <f>_xlfn.LET(
  _xlpm.post,$O107,
  _xlpm.req,TRIM(SUBSTITUTE($D107,CHAR(160),"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7" s="277" t="str" cm="1">
        <f t="array" ref="Q107">_xlfn.LET(
 _xlpm.post,$O107,
 _xlpm.txt,TRIM(SUBSTITUTE(SUBSTITUTE($E107,CHAR(13),""),CHAR(10),"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7" s="277" t="str" cm="1">
        <f t="array" ref="R107">IF($O107&lt;&gt;"OUI","",IF(OR($F107="",$E107=""),"OUI",
_xlfn.LET(
_xlpm.req,$F107,
_xlpm.titres,'3.2 Spécialiste'!$A$16:$A$203,
_xlpm.nbS,'3.2 Spécialiste'!$B$16:$B$203,
_xlpm.nbI,'3.2 Spécialiste'!$C$16:$C$203,
_xlpm.niv,'3.2 Spécialiste'!$D$16:$D$203,
_xlpm.estRequis,ISNUMBER(SEARCH(_xlpm.titres,$E107)),
_xlpm.aMed,((_xlpm.nbS+_xlpm.nbI)&gt;0)*_xlpm.estRequis,
_xlpm.ok,_xlpm.aMed*(IF(_xlpm.niv="",0,_xlpm.niv)&gt;=_xlpm.req),
IF(SUMPRODUCT(_xlpm.ok)&gt;0,"OUI","NON")
)))</f>
        <v/>
      </c>
      <c r="S107" s="277" t="str">
        <f>_xlfn.LET(
  _xlpm.post,$O107,
  _xlpm.req,$G107,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7" s="277" t="str">
        <f>_xlfn.LET(
  _xlpm.post,$O107,
  _xlpm.req,$H107,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7" s="277" t="str" cm="1">
        <f t="array" ref="U107">_xlfn.LET(
  _xlpm._post,$O107,
  _xlpm._txt,TRIM(SUBSTITUTE(SUBSTITUTE($I107,CHAR(13),"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7" s="277" t="str" cm="1">
        <f t="array" ref="V107">_xlfn.LET(
  _xlpm._post,$O107,
  _xlpm._txt,TRIM(SUBSTITUTE(SUBSTITUTE($J107,CHAR(13),"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7" s="277" t="str" cm="1">
        <f t="array" ref="W107">_xlfn.LET(_xlpm._post,$O107,_xlpm._reqTB,TRIM(SUBSTITUTE(SUBSTITUTE($K107,CHAR(13)," "),CHAR(10)," ")),_xlpm._code,TRIM(SUBSTITUTE(SUBSTITUTE($B107,CHAR(160),"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7" s="277"/>
      <c r="Y107" s="277" t="str">
        <f t="shared" si="7"/>
        <v/>
      </c>
      <c r="Z107" s="277" t="str">
        <f>_xlfn.LET(
  _xlpm.post,$O107,
  _xlpm.code,$B107,
  _xlpm.repRaw,IFERROR(_xlfn.XLOOKUP(_xlpm.code,'3.7 ESS'!$A:$A,'3.7 ESS'!$C:$C),""),
  _xlpm.rep,IF(_xlpm.repRaw="","NON",TRIM(SUBSTITUTE(SUBSTITUTE(_xlpm.repRaw,CHAR(160)," "),CHAR(10)," "))),
  IF(_xlpm.post&lt;&gt;"OUI","",
    IF(OR($M107="",$M107=0),"OUI",
      IF(OR(_xlpm.rep="Dès 2027",_xlpm.rep="dès 2027"),"dès 2027",
        IF(_xlpm.rep="OUI","OUI","NON")
      )
    )
  )
)</f>
        <v/>
      </c>
      <c r="AA107" s="286"/>
      <c r="AB107" s="293">
        <v>375.32440000000003</v>
      </c>
      <c r="AC107" s="378"/>
      <c r="AD107" s="286"/>
      <c r="AE107" s="293">
        <v>387.45960000000002</v>
      </c>
      <c r="AF107" s="378"/>
      <c r="AG107" s="286"/>
      <c r="AH107" s="365"/>
      <c r="AI107" s="366"/>
      <c r="AJ107" s="366"/>
      <c r="AK107" s="367"/>
      <c r="AL107" s="280">
        <f t="shared" si="6"/>
        <v>0</v>
      </c>
      <c r="AM107" s="280">
        <f t="shared" si="5"/>
        <v>0</v>
      </c>
      <c r="AN107" s="286"/>
      <c r="AO107" s="365"/>
      <c r="AP107" s="366"/>
      <c r="AQ107" s="366"/>
      <c r="AR107" s="367"/>
    </row>
    <row r="108" spans="1:44" s="178" customFormat="1">
      <c r="A108" s="645"/>
      <c r="B108" s="288" t="s">
        <v>160</v>
      </c>
      <c r="C108" s="289" t="s">
        <v>310</v>
      </c>
      <c r="D108" s="205" t="s">
        <v>371</v>
      </c>
      <c r="E108" s="290" t="s">
        <v>765</v>
      </c>
      <c r="F108" s="241">
        <v>2</v>
      </c>
      <c r="G108" s="241"/>
      <c r="H108" s="241">
        <v>1</v>
      </c>
      <c r="I108" s="241"/>
      <c r="J108" s="241"/>
      <c r="K108" s="241"/>
      <c r="L108" s="184"/>
      <c r="M108" s="184"/>
      <c r="O108" s="377"/>
      <c r="P108" s="277" t="str">
        <f>_xlfn.LET(
  _xlpm.post,$O108,
  _xlpm.req,TRIM(SUBSTITUTE($D108,CHAR(160),"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8" s="277" t="str" cm="1">
        <f t="array" ref="Q108">_xlfn.LET(
 _xlpm.post,$O108,
 _xlpm.txt,TRIM(SUBSTITUTE(SUBSTITUTE($E108,CHAR(13),""),CHAR(10),"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8" s="277" t="str" cm="1">
        <f t="array" ref="R108">IF($O108&lt;&gt;"OUI","",IF(OR($F108="",$E108=""),"OUI",
_xlfn.LET(
_xlpm.req,$F108,
_xlpm.titres,'3.2 Spécialiste'!$A$16:$A$203,
_xlpm.nbS,'3.2 Spécialiste'!$B$16:$B$203,
_xlpm.nbI,'3.2 Spécialiste'!$C$16:$C$203,
_xlpm.niv,'3.2 Spécialiste'!$D$16:$D$203,
_xlpm.estRequis,ISNUMBER(SEARCH(_xlpm.titres,$E108)),
_xlpm.aMed,((_xlpm.nbS+_xlpm.nbI)&gt;0)*_xlpm.estRequis,
_xlpm.ok,_xlpm.aMed*(IF(_xlpm.niv="",0,_xlpm.niv)&gt;=_xlpm.req),
IF(SUMPRODUCT(_xlpm.ok)&gt;0,"OUI","NON")
)))</f>
        <v/>
      </c>
      <c r="S108" s="277" t="str">
        <f>_xlfn.LET(
  _xlpm.post,$O108,
  _xlpm.req,$G108,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8" s="277" t="str">
        <f>_xlfn.LET(
  _xlpm.post,$O108,
  _xlpm.req,$H108,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8" s="277" t="str" cm="1">
        <f t="array" ref="U108">_xlfn.LET(
  _xlpm._post,$O108,
  _xlpm._txt,TRIM(SUBSTITUTE(SUBSTITUTE($I108,CHAR(13),"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8" s="277" t="str" cm="1">
        <f t="array" ref="V108">_xlfn.LET(
  _xlpm._post,$O108,
  _xlpm._txt,TRIM(SUBSTITUTE(SUBSTITUTE($J108,CHAR(13),"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8" s="277" t="str" cm="1">
        <f t="array" ref="W108">_xlfn.LET(_xlpm._post,$O108,_xlpm._reqTB,TRIM(SUBSTITUTE(SUBSTITUTE($K108,CHAR(13)," "),CHAR(10)," ")),_xlpm._code,TRIM(SUBSTITUTE(SUBSTITUTE($B108,CHAR(160),"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8" s="277"/>
      <c r="Y108" s="277" t="str">
        <f t="shared" si="7"/>
        <v/>
      </c>
      <c r="Z108" s="277" t="str">
        <f>_xlfn.LET(
  _xlpm.post,$O108,
  _xlpm.code,$B108,
  _xlpm.repRaw,IFERROR(_xlfn.XLOOKUP(_xlpm.code,'3.7 ESS'!$A:$A,'3.7 ESS'!$C:$C),""),
  _xlpm.rep,IF(_xlpm.repRaw="","NON",TRIM(SUBSTITUTE(SUBSTITUTE(_xlpm.repRaw,CHAR(160)," "),CHAR(10)," "))),
  IF(_xlpm.post&lt;&gt;"OUI","",
    IF(OR($M108="",$M108=0),"OUI",
      IF(OR(_xlpm.rep="Dès 2027",_xlpm.rep="dès 2027"),"dès 2027",
        IF(_xlpm.rep="OUI","OUI","NON")
      )
    )
  )
)</f>
        <v/>
      </c>
      <c r="AA108" s="286"/>
      <c r="AB108" s="291">
        <v>129.79820000000001</v>
      </c>
      <c r="AC108" s="379"/>
      <c r="AD108" s="286"/>
      <c r="AE108" s="291">
        <v>132.21680000000001</v>
      </c>
      <c r="AF108" s="379"/>
      <c r="AG108" s="286"/>
      <c r="AH108" s="368"/>
      <c r="AI108" s="369"/>
      <c r="AJ108" s="369"/>
      <c r="AK108" s="370"/>
      <c r="AL108" s="280">
        <f t="shared" si="6"/>
        <v>0</v>
      </c>
      <c r="AM108" s="280">
        <f t="shared" si="5"/>
        <v>0</v>
      </c>
      <c r="AN108" s="286"/>
      <c r="AO108" s="368"/>
      <c r="AP108" s="369"/>
      <c r="AQ108" s="369"/>
      <c r="AR108" s="370"/>
    </row>
    <row r="109" spans="1:44" s="178" customFormat="1">
      <c r="A109" s="645"/>
      <c r="B109" s="288" t="s">
        <v>161</v>
      </c>
      <c r="C109" s="289" t="s">
        <v>311</v>
      </c>
      <c r="D109" s="205" t="s">
        <v>371</v>
      </c>
      <c r="E109" s="290" t="s">
        <v>434</v>
      </c>
      <c r="F109" s="241">
        <v>2</v>
      </c>
      <c r="G109" s="241"/>
      <c r="H109" s="241">
        <v>1</v>
      </c>
      <c r="I109" s="241"/>
      <c r="J109" s="241"/>
      <c r="K109" s="241"/>
      <c r="L109" s="184"/>
      <c r="M109" s="184" t="s">
        <v>60</v>
      </c>
      <c r="O109" s="377"/>
      <c r="P109" s="277" t="str">
        <f>_xlfn.LET(
  _xlpm.post,$O109,
  _xlpm.req,TRIM(SUBSTITUTE($D109,CHAR(160),"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09" s="277" t="str" cm="1">
        <f t="array" ref="Q109">_xlfn.LET(
 _xlpm.post,$O109,
 _xlpm.txt,TRIM(SUBSTITUTE(SUBSTITUTE($E109,CHAR(13),""),CHAR(10),"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09" s="277" t="str" cm="1">
        <f t="array" ref="R109">IF($O109&lt;&gt;"OUI","",IF(OR($F109="",$E109=""),"OUI",
_xlfn.LET(
_xlpm.req,$F109,
_xlpm.titres,'3.2 Spécialiste'!$A$16:$A$203,
_xlpm.nbS,'3.2 Spécialiste'!$B$16:$B$203,
_xlpm.nbI,'3.2 Spécialiste'!$C$16:$C$203,
_xlpm.niv,'3.2 Spécialiste'!$D$16:$D$203,
_xlpm.estRequis,ISNUMBER(SEARCH(_xlpm.titres,$E109)),
_xlpm.aMed,((_xlpm.nbS+_xlpm.nbI)&gt;0)*_xlpm.estRequis,
_xlpm.ok,_xlpm.aMed*(IF(_xlpm.niv="",0,_xlpm.niv)&gt;=_xlpm.req),
IF(SUMPRODUCT(_xlpm.ok)&gt;0,"OUI","NON")
)))</f>
        <v/>
      </c>
      <c r="S109" s="277" t="str">
        <f>_xlfn.LET(
  _xlpm.post,$O109,
  _xlpm.req,$G109,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09" s="277" t="str">
        <f>_xlfn.LET(
  _xlpm.post,$O109,
  _xlpm.req,$H109,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09" s="277" t="str" cm="1">
        <f t="array" ref="U109">_xlfn.LET(
  _xlpm._post,$O109,
  _xlpm._txt,TRIM(SUBSTITUTE(SUBSTITUTE($I109,CHAR(13),"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09" s="277" t="str" cm="1">
        <f t="array" ref="V109">_xlfn.LET(
  _xlpm._post,$O109,
  _xlpm._txt,TRIM(SUBSTITUTE(SUBSTITUTE($J109,CHAR(13),"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09" s="277" t="str" cm="1">
        <f t="array" ref="W109">_xlfn.LET(_xlpm._post,$O109,_xlpm._reqTB,TRIM(SUBSTITUTE(SUBSTITUTE($K109,CHAR(13)," "),CHAR(10)," ")),_xlpm._code,TRIM(SUBSTITUTE(SUBSTITUTE($B109,CHAR(160),"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09" s="277"/>
      <c r="Y109" s="277" t="str">
        <f t="shared" si="7"/>
        <v/>
      </c>
      <c r="Z109" s="277" t="str">
        <f>_xlfn.LET(
  _xlpm.post,$O109,
  _xlpm.code,$B109,
  _xlpm.repRaw,IFERROR(_xlfn.XLOOKUP(_xlpm.code,'3.7 ESS'!$A:$A,'3.7 ESS'!$C:$C),""),
  _xlpm.rep,IF(_xlpm.repRaw="","NON",TRIM(SUBSTITUTE(SUBSTITUTE(_xlpm.repRaw,CHAR(160)," "),CHAR(10)," "))),
  IF(_xlpm.post&lt;&gt;"OUI","",
    IF(OR($M109="",$M109=0),"OUI",
      IF(OR(_xlpm.rep="Dès 2027",_xlpm.rep="dès 2027"),"dès 2027",
        IF(_xlpm.rep="OUI","OUI","NON")
      )
    )
  )
)</f>
        <v/>
      </c>
      <c r="AA109" s="286"/>
      <c r="AB109" s="291">
        <v>64.995199999999997</v>
      </c>
      <c r="AC109" s="379"/>
      <c r="AD109" s="286"/>
      <c r="AE109" s="291">
        <v>68.415999999999997</v>
      </c>
      <c r="AF109" s="379"/>
      <c r="AG109" s="286"/>
      <c r="AH109" s="368"/>
      <c r="AI109" s="369"/>
      <c r="AJ109" s="369"/>
      <c r="AK109" s="370"/>
      <c r="AL109" s="280">
        <f t="shared" si="6"/>
        <v>0</v>
      </c>
      <c r="AM109" s="280">
        <f t="shared" si="5"/>
        <v>0</v>
      </c>
      <c r="AN109" s="286"/>
      <c r="AO109" s="368"/>
      <c r="AP109" s="369"/>
      <c r="AQ109" s="369"/>
      <c r="AR109" s="370"/>
    </row>
    <row r="110" spans="1:44" s="178" customFormat="1" ht="38.25">
      <c r="A110" s="645"/>
      <c r="B110" s="288" t="s">
        <v>162</v>
      </c>
      <c r="C110" s="289" t="s">
        <v>312</v>
      </c>
      <c r="D110" s="205" t="s">
        <v>371</v>
      </c>
      <c r="E110" s="290" t="s">
        <v>763</v>
      </c>
      <c r="F110" s="241">
        <v>2</v>
      </c>
      <c r="G110" s="241"/>
      <c r="H110" s="241">
        <v>1</v>
      </c>
      <c r="I110" s="241" t="s">
        <v>383</v>
      </c>
      <c r="J110" s="241"/>
      <c r="K110" s="241"/>
      <c r="L110" s="184"/>
      <c r="M110" s="184"/>
      <c r="O110" s="377"/>
      <c r="P110" s="277" t="str">
        <f>_xlfn.LET(
  _xlpm.post,$O110,
  _xlpm.req,TRIM(SUBSTITUTE($D110,CHAR(160),"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0" s="277" t="str" cm="1">
        <f t="array" ref="Q110">_xlfn.LET(
 _xlpm.post,$O110,
 _xlpm.txt,TRIM(SUBSTITUTE(SUBSTITUTE($E110,CHAR(13),""),CHAR(10),"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0" s="277" t="str" cm="1">
        <f t="array" ref="R110">IF($O110&lt;&gt;"OUI","",IF(OR($F110="",$E110=""),"OUI",
_xlfn.LET(
_xlpm.req,$F110,
_xlpm.titres,'3.2 Spécialiste'!$A$16:$A$203,
_xlpm.nbS,'3.2 Spécialiste'!$B$16:$B$203,
_xlpm.nbI,'3.2 Spécialiste'!$C$16:$C$203,
_xlpm.niv,'3.2 Spécialiste'!$D$16:$D$203,
_xlpm.estRequis,ISNUMBER(SEARCH(_xlpm.titres,$E110)),
_xlpm.aMed,((_xlpm.nbS+_xlpm.nbI)&gt;0)*_xlpm.estRequis,
_xlpm.ok,_xlpm.aMed*(IF(_xlpm.niv="",0,_xlpm.niv)&gt;=_xlpm.req),
IF(SUMPRODUCT(_xlpm.ok)&gt;0,"OUI","NON")
)))</f>
        <v/>
      </c>
      <c r="S110" s="277" t="str">
        <f>_xlfn.LET(
  _xlpm.post,$O110,
  _xlpm.req,$G110,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0" s="277" t="str">
        <f>_xlfn.LET(
  _xlpm.post,$O110,
  _xlpm.req,$H110,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0" s="277" t="str" cm="1">
        <f t="array" ref="U110">_xlfn.LET(
  _xlpm._post,$O110,
  _xlpm._txt,TRIM(SUBSTITUTE(SUBSTITUTE($I110,CHAR(13),"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0" s="277" t="str" cm="1">
        <f t="array" ref="V110">_xlfn.LET(
  _xlpm._post,$O110,
  _xlpm._txt,TRIM(SUBSTITUTE(SUBSTITUTE($J110,CHAR(13),"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0" s="277" t="str" cm="1">
        <f t="array" ref="W110">_xlfn.LET(_xlpm._post,$O110,_xlpm._reqTB,TRIM(SUBSTITUTE(SUBSTITUTE($K110,CHAR(13)," "),CHAR(10)," ")),_xlpm._code,TRIM(SUBSTITUTE(SUBSTITUTE($B110,CHAR(160),"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0" s="277"/>
      <c r="Y110" s="277" t="str">
        <f t="shared" si="7"/>
        <v/>
      </c>
      <c r="Z110" s="277" t="str">
        <f>_xlfn.LET(
  _xlpm.post,$O110,
  _xlpm.code,$B110,
  _xlpm.repRaw,IFERROR(_xlfn.XLOOKUP(_xlpm.code,'3.7 ESS'!$A:$A,'3.7 ESS'!$C:$C),""),
  _xlpm.rep,IF(_xlpm.repRaw="","NON",TRIM(SUBSTITUTE(SUBSTITUTE(_xlpm.repRaw,CHAR(160)," "),CHAR(10)," "))),
  IF(_xlpm.post&lt;&gt;"OUI","",
    IF(OR($M110="",$M110=0),"OUI",
      IF(OR(_xlpm.rep="Dès 2027",_xlpm.rep="dès 2027"),"dès 2027",
        IF(_xlpm.rep="OUI","OUI","NON")
      )
    )
  )
)</f>
        <v/>
      </c>
      <c r="AA110" s="286"/>
      <c r="AB110" s="291">
        <v>7.0004000000000008</v>
      </c>
      <c r="AC110" s="379"/>
      <c r="AD110" s="286"/>
      <c r="AE110" s="291">
        <v>7.0004000000000008</v>
      </c>
      <c r="AF110" s="379"/>
      <c r="AG110" s="286"/>
      <c r="AH110" s="368"/>
      <c r="AI110" s="369"/>
      <c r="AJ110" s="369"/>
      <c r="AK110" s="370"/>
      <c r="AL110" s="280">
        <f t="shared" si="6"/>
        <v>0</v>
      </c>
      <c r="AM110" s="280">
        <f t="shared" si="5"/>
        <v>0</v>
      </c>
      <c r="AN110" s="286"/>
      <c r="AO110" s="368"/>
      <c r="AP110" s="369"/>
      <c r="AQ110" s="369"/>
      <c r="AR110" s="370"/>
    </row>
    <row r="111" spans="1:44" s="178" customFormat="1" ht="38.25">
      <c r="A111" s="645"/>
      <c r="B111" s="288" t="s">
        <v>163</v>
      </c>
      <c r="C111" s="289" t="s">
        <v>313</v>
      </c>
      <c r="D111" s="205" t="s">
        <v>371</v>
      </c>
      <c r="E111" s="290" t="s">
        <v>763</v>
      </c>
      <c r="F111" s="241">
        <v>2</v>
      </c>
      <c r="G111" s="241"/>
      <c r="H111" s="241">
        <v>1</v>
      </c>
      <c r="I111" s="241" t="s">
        <v>435</v>
      </c>
      <c r="J111" s="241"/>
      <c r="K111" s="241"/>
      <c r="L111" s="184"/>
      <c r="M111" s="184"/>
      <c r="O111" s="377"/>
      <c r="P111" s="277" t="str">
        <f>_xlfn.LET(
  _xlpm.post,$O111,
  _xlpm.req,TRIM(SUBSTITUTE($D111,CHAR(160),"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1" s="277" t="str" cm="1">
        <f t="array" ref="Q111">_xlfn.LET(
 _xlpm.post,$O111,
 _xlpm.txt,TRIM(SUBSTITUTE(SUBSTITUTE($E111,CHAR(13),""),CHAR(10),"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1" s="277" t="str" cm="1">
        <f t="array" ref="R111">IF($O111&lt;&gt;"OUI","",IF(OR($F111="",$E111=""),"OUI",
_xlfn.LET(
_xlpm.req,$F111,
_xlpm.titres,'3.2 Spécialiste'!$A$16:$A$203,
_xlpm.nbS,'3.2 Spécialiste'!$B$16:$B$203,
_xlpm.nbI,'3.2 Spécialiste'!$C$16:$C$203,
_xlpm.niv,'3.2 Spécialiste'!$D$16:$D$203,
_xlpm.estRequis,ISNUMBER(SEARCH(_xlpm.titres,$E111)),
_xlpm.aMed,((_xlpm.nbS+_xlpm.nbI)&gt;0)*_xlpm.estRequis,
_xlpm.ok,_xlpm.aMed*(IF(_xlpm.niv="",0,_xlpm.niv)&gt;=_xlpm.req),
IF(SUMPRODUCT(_xlpm.ok)&gt;0,"OUI","NON")
)))</f>
        <v/>
      </c>
      <c r="S111" s="277" t="str">
        <f>_xlfn.LET(
  _xlpm.post,$O111,
  _xlpm.req,$G111,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1" s="277" t="str">
        <f>_xlfn.LET(
  _xlpm.post,$O111,
  _xlpm.req,$H111,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1" s="277" t="str" cm="1">
        <f t="array" ref="U111">_xlfn.LET(
  _xlpm._post,$O111,
  _xlpm._txt,TRIM(SUBSTITUTE(SUBSTITUTE($I111,CHAR(13),"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1" s="277" t="str" cm="1">
        <f t="array" ref="V111">_xlfn.LET(
  _xlpm._post,$O111,
  _xlpm._txt,TRIM(SUBSTITUTE(SUBSTITUTE($J111,CHAR(13),"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1" s="277" t="str" cm="1">
        <f t="array" ref="W111">_xlfn.LET(_xlpm._post,$O111,_xlpm._reqTB,TRIM(SUBSTITUTE(SUBSTITUTE($K111,CHAR(13)," "),CHAR(10)," ")),_xlpm._code,TRIM(SUBSTITUTE(SUBSTITUTE($B111,CHAR(160),"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1" s="277"/>
      <c r="Y111" s="277" t="str">
        <f t="shared" si="7"/>
        <v/>
      </c>
      <c r="Z111" s="277" t="str">
        <f>_xlfn.LET(
  _xlpm.post,$O111,
  _xlpm.code,$B111,
  _xlpm.repRaw,IFERROR(_xlfn.XLOOKUP(_xlpm.code,'3.7 ESS'!$A:$A,'3.7 ESS'!$C:$C),""),
  _xlpm.rep,IF(_xlpm.repRaw="","NON",TRIM(SUBSTITUTE(SUBSTITUTE(_xlpm.repRaw,CHAR(160)," "),CHAR(10)," "))),
  IF(_xlpm.post&lt;&gt;"OUI","",
    IF(OR($M111="",$M111=0),"OUI",
      IF(OR(_xlpm.rep="Dès 2027",_xlpm.rep="dès 2027"),"dès 2027",
        IF(_xlpm.rep="OUI","OUI","NON")
      )
    )
  )
)</f>
        <v/>
      </c>
      <c r="AA111" s="286"/>
      <c r="AB111" s="291">
        <v>86.256</v>
      </c>
      <c r="AC111" s="379"/>
      <c r="AD111" s="286"/>
      <c r="AE111" s="291">
        <v>84.818399999999997</v>
      </c>
      <c r="AF111" s="379"/>
      <c r="AG111" s="286"/>
      <c r="AH111" s="368"/>
      <c r="AI111" s="369"/>
      <c r="AJ111" s="369"/>
      <c r="AK111" s="370"/>
      <c r="AL111" s="280">
        <f t="shared" si="6"/>
        <v>0</v>
      </c>
      <c r="AM111" s="280">
        <f t="shared" si="5"/>
        <v>0</v>
      </c>
      <c r="AN111" s="286"/>
      <c r="AO111" s="368"/>
      <c r="AP111" s="369"/>
      <c r="AQ111" s="369"/>
      <c r="AR111" s="370"/>
    </row>
    <row r="112" spans="1:44" s="178" customFormat="1" ht="51">
      <c r="A112" s="645"/>
      <c r="B112" s="288" t="s">
        <v>164</v>
      </c>
      <c r="C112" s="289" t="s">
        <v>314</v>
      </c>
      <c r="D112" s="205" t="s">
        <v>371</v>
      </c>
      <c r="E112" s="290" t="s">
        <v>766</v>
      </c>
      <c r="F112" s="241">
        <v>2</v>
      </c>
      <c r="G112" s="241"/>
      <c r="H112" s="241">
        <v>1</v>
      </c>
      <c r="I112" s="241" t="s">
        <v>383</v>
      </c>
      <c r="J112" s="241"/>
      <c r="K112" s="241"/>
      <c r="L112" s="184"/>
      <c r="M112" s="184"/>
      <c r="O112" s="377"/>
      <c r="P112" s="277" t="str">
        <f>_xlfn.LET(
  _xlpm.post,$O112,
  _xlpm.req,TRIM(SUBSTITUTE($D112,CHAR(160),"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2" s="277" t="str" cm="1">
        <f t="array" ref="Q112">_xlfn.LET(
 _xlpm.post,$O112,
 _xlpm.txt,TRIM(SUBSTITUTE(SUBSTITUTE($E112,CHAR(13),""),CHAR(10),"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2" s="277" t="str" cm="1">
        <f t="array" ref="R112">IF($O112&lt;&gt;"OUI","",IF(OR($F112="",$E112=""),"OUI",
_xlfn.LET(
_xlpm.req,$F112,
_xlpm.titres,'3.2 Spécialiste'!$A$16:$A$203,
_xlpm.nbS,'3.2 Spécialiste'!$B$16:$B$203,
_xlpm.nbI,'3.2 Spécialiste'!$C$16:$C$203,
_xlpm.niv,'3.2 Spécialiste'!$D$16:$D$203,
_xlpm.estRequis,ISNUMBER(SEARCH(_xlpm.titres,$E112)),
_xlpm.aMed,((_xlpm.nbS+_xlpm.nbI)&gt;0)*_xlpm.estRequis,
_xlpm.ok,_xlpm.aMed*(IF(_xlpm.niv="",0,_xlpm.niv)&gt;=_xlpm.req),
IF(SUMPRODUCT(_xlpm.ok)&gt;0,"OUI","NON")
)))</f>
        <v/>
      </c>
      <c r="S112" s="277" t="str">
        <f>_xlfn.LET(
  _xlpm.post,$O112,
  _xlpm.req,$G112,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2" s="277" t="str">
        <f>_xlfn.LET(
  _xlpm.post,$O112,
  _xlpm.req,$H112,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2" s="277" t="str" cm="1">
        <f t="array" ref="U112">_xlfn.LET(
  _xlpm._post,$O112,
  _xlpm._txt,TRIM(SUBSTITUTE(SUBSTITUTE($I112,CHAR(13),"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2" s="277" t="str" cm="1">
        <f t="array" ref="V112">_xlfn.LET(
  _xlpm._post,$O112,
  _xlpm._txt,TRIM(SUBSTITUTE(SUBSTITUTE($J112,CHAR(13),"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2" s="277" t="str" cm="1">
        <f t="array" ref="W112">_xlfn.LET(_xlpm._post,$O112,_xlpm._reqTB,TRIM(SUBSTITUTE(SUBSTITUTE($K112,CHAR(13)," "),CHAR(10)," ")),_xlpm._code,TRIM(SUBSTITUTE(SUBSTITUTE($B112,CHAR(160),"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2" s="277"/>
      <c r="Y112" s="277" t="str">
        <f t="shared" si="7"/>
        <v/>
      </c>
      <c r="Z112" s="277" t="str">
        <f>_xlfn.LET(
  _xlpm.post,$O112,
  _xlpm.code,$B112,
  _xlpm.repRaw,IFERROR(_xlfn.XLOOKUP(_xlpm.code,'3.7 ESS'!$A:$A,'3.7 ESS'!$C:$C),""),
  _xlpm.rep,IF(_xlpm.repRaw="","NON",TRIM(SUBSTITUTE(SUBSTITUTE(_xlpm.repRaw,CHAR(160)," "),CHAR(10)," "))),
  IF(_xlpm.post&lt;&gt;"OUI","",
    IF(OR($M112="",$M112=0),"OUI",
      IF(OR(_xlpm.rep="Dès 2027",_xlpm.rep="dès 2027"),"dès 2027",
        IF(_xlpm.rep="OUI","OUI","NON")
      )
    )
  )
)</f>
        <v/>
      </c>
      <c r="AA112" s="286"/>
      <c r="AB112" s="291">
        <v>238.64260000000002</v>
      </c>
      <c r="AC112" s="379"/>
      <c r="AD112" s="286"/>
      <c r="AE112" s="291">
        <v>243.92619999999999</v>
      </c>
      <c r="AF112" s="379"/>
      <c r="AG112" s="286"/>
      <c r="AH112" s="368"/>
      <c r="AI112" s="369"/>
      <c r="AJ112" s="369"/>
      <c r="AK112" s="370"/>
      <c r="AL112" s="280">
        <f t="shared" si="6"/>
        <v>0</v>
      </c>
      <c r="AM112" s="280">
        <f t="shared" si="5"/>
        <v>0</v>
      </c>
      <c r="AN112" s="286"/>
      <c r="AO112" s="368"/>
      <c r="AP112" s="369"/>
      <c r="AQ112" s="369"/>
      <c r="AR112" s="370"/>
    </row>
    <row r="113" spans="1:44" s="178" customFormat="1" ht="51">
      <c r="A113" s="645"/>
      <c r="B113" s="288" t="s">
        <v>165</v>
      </c>
      <c r="C113" s="289" t="s">
        <v>315</v>
      </c>
      <c r="D113" s="205" t="s">
        <v>371</v>
      </c>
      <c r="E113" s="290" t="s">
        <v>788</v>
      </c>
      <c r="F113" s="241">
        <v>2</v>
      </c>
      <c r="G113" s="241"/>
      <c r="H113" s="241">
        <v>1</v>
      </c>
      <c r="I113" s="241" t="s">
        <v>435</v>
      </c>
      <c r="J113" s="241"/>
      <c r="K113" s="241"/>
      <c r="L113" s="184"/>
      <c r="M113" s="184"/>
      <c r="O113" s="377"/>
      <c r="P113" s="277" t="str">
        <f>_xlfn.LET(
  _xlpm.post,$O113,
  _xlpm.req,TRIM(SUBSTITUTE($D113,CHAR(160),"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3" s="277" t="str" cm="1">
        <f t="array" ref="Q113">_xlfn.LET(
 _xlpm.post,$O113,
 _xlpm.txt,TRIM(SUBSTITUTE(SUBSTITUTE($E113,CHAR(13),""),CHAR(10),"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3" s="277" t="str" cm="1">
        <f t="array" ref="R113">IF($O113&lt;&gt;"OUI","",IF(OR($F113="",$E113=""),"OUI",
_xlfn.LET(
_xlpm.req,$F113,
_xlpm.titres,'3.2 Spécialiste'!$A$16:$A$203,
_xlpm.nbS,'3.2 Spécialiste'!$B$16:$B$203,
_xlpm.nbI,'3.2 Spécialiste'!$C$16:$C$203,
_xlpm.niv,'3.2 Spécialiste'!$D$16:$D$203,
_xlpm.estRequis,ISNUMBER(SEARCH(_xlpm.titres,$E113)),
_xlpm.aMed,((_xlpm.nbS+_xlpm.nbI)&gt;0)*_xlpm.estRequis,
_xlpm.ok,_xlpm.aMed*(IF(_xlpm.niv="",0,_xlpm.niv)&gt;=_xlpm.req),
IF(SUMPRODUCT(_xlpm.ok)&gt;0,"OUI","NON")
)))</f>
        <v/>
      </c>
      <c r="S113" s="277" t="str">
        <f>_xlfn.LET(
  _xlpm.post,$O113,
  _xlpm.req,$G113,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3" s="277" t="str">
        <f>_xlfn.LET(
  _xlpm.post,$O113,
  _xlpm.req,$H113,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3" s="277" t="str" cm="1">
        <f t="array" ref="U113">_xlfn.LET(
  _xlpm._post,$O113,
  _xlpm._txt,TRIM(SUBSTITUTE(SUBSTITUTE($I113,CHAR(13),"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3" s="277" t="str" cm="1">
        <f t="array" ref="V113">_xlfn.LET(
  _xlpm._post,$O113,
  _xlpm._txt,TRIM(SUBSTITUTE(SUBSTITUTE($J113,CHAR(13),"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3" s="277" t="str" cm="1">
        <f t="array" ref="W113">_xlfn.LET(_xlpm._post,$O113,_xlpm._reqTB,TRIM(SUBSTITUTE(SUBSTITUTE($K113,CHAR(13)," "),CHAR(10)," ")),_xlpm._code,TRIM(SUBSTITUTE(SUBSTITUTE($B113,CHAR(160),"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3" s="277"/>
      <c r="Y113" s="277" t="str">
        <f t="shared" si="7"/>
        <v/>
      </c>
      <c r="Z113" s="277" t="str">
        <f>_xlfn.LET(
  _xlpm.post,$O113,
  _xlpm.code,$B113,
  _xlpm.repRaw,IFERROR(_xlfn.XLOOKUP(_xlpm.code,'3.7 ESS'!$A:$A,'3.7 ESS'!$C:$C),""),
  _xlpm.rep,IF(_xlpm.repRaw="","NON",TRIM(SUBSTITUTE(SUBSTITUTE(_xlpm.repRaw,CHAR(160)," "),CHAR(10)," "))),
  IF(_xlpm.post&lt;&gt;"OUI","",
    IF(OR($M113="",$M113=0),"OUI",
      IF(OR(_xlpm.rep="Dès 2027",_xlpm.rep="dès 2027"),"dès 2027",
        IF(_xlpm.rep="OUI","OUI","NON")
      )
    )
  )
)</f>
        <v/>
      </c>
      <c r="AA113" s="286"/>
      <c r="AB113" s="291">
        <v>10.999700000000001</v>
      </c>
      <c r="AC113" s="379"/>
      <c r="AD113" s="286"/>
      <c r="AE113" s="291">
        <v>10.999700000000001</v>
      </c>
      <c r="AF113" s="379"/>
      <c r="AG113" s="286"/>
      <c r="AH113" s="368"/>
      <c r="AI113" s="369"/>
      <c r="AJ113" s="369"/>
      <c r="AK113" s="370"/>
      <c r="AL113" s="280">
        <f t="shared" si="6"/>
        <v>0</v>
      </c>
      <c r="AM113" s="280">
        <f t="shared" si="5"/>
        <v>0</v>
      </c>
      <c r="AN113" s="286"/>
      <c r="AO113" s="368"/>
      <c r="AP113" s="369"/>
      <c r="AQ113" s="369"/>
      <c r="AR113" s="370"/>
    </row>
    <row r="114" spans="1:44" s="178" customFormat="1" ht="38.25">
      <c r="A114" s="645"/>
      <c r="B114" s="288" t="s">
        <v>166</v>
      </c>
      <c r="C114" s="289" t="s">
        <v>316</v>
      </c>
      <c r="D114" s="205" t="s">
        <v>371</v>
      </c>
      <c r="E114" s="290" t="s">
        <v>763</v>
      </c>
      <c r="F114" s="241">
        <v>2</v>
      </c>
      <c r="G114" s="241"/>
      <c r="H114" s="241">
        <v>1</v>
      </c>
      <c r="I114" s="241" t="s">
        <v>435</v>
      </c>
      <c r="J114" s="241"/>
      <c r="K114" s="241"/>
      <c r="L114" s="184" t="s">
        <v>415</v>
      </c>
      <c r="M114" s="184" t="s">
        <v>60</v>
      </c>
      <c r="O114" s="377"/>
      <c r="P114" s="277" t="str">
        <f>_xlfn.LET(
  _xlpm.post,$O114,
  _xlpm.req,TRIM(SUBSTITUTE($D114,CHAR(160),"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4" s="277" t="str" cm="1">
        <f t="array" ref="Q114">_xlfn.LET(
 _xlpm.post,$O114,
 _xlpm.txt,TRIM(SUBSTITUTE(SUBSTITUTE($E114,CHAR(13),""),CHAR(10),"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4" s="277" t="str" cm="1">
        <f t="array" ref="R114">IF($O114&lt;&gt;"OUI","",IF(OR($F114="",$E114=""),"OUI",
_xlfn.LET(
_xlpm.req,$F114,
_xlpm.titres,'3.2 Spécialiste'!$A$16:$A$203,
_xlpm.nbS,'3.2 Spécialiste'!$B$16:$B$203,
_xlpm.nbI,'3.2 Spécialiste'!$C$16:$C$203,
_xlpm.niv,'3.2 Spécialiste'!$D$16:$D$203,
_xlpm.estRequis,ISNUMBER(SEARCH(_xlpm.titres,$E114)),
_xlpm.aMed,((_xlpm.nbS+_xlpm.nbI)&gt;0)*_xlpm.estRequis,
_xlpm.ok,_xlpm.aMed*(IF(_xlpm.niv="",0,_xlpm.niv)&gt;=_xlpm.req),
IF(SUMPRODUCT(_xlpm.ok)&gt;0,"OUI","NON")
)))</f>
        <v/>
      </c>
      <c r="S114" s="277" t="str">
        <f>_xlfn.LET(
  _xlpm.post,$O114,
  _xlpm.req,$G114,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4" s="277" t="str">
        <f>_xlfn.LET(
  _xlpm.post,$O114,
  _xlpm.req,$H114,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4" s="277" t="str" cm="1">
        <f t="array" ref="U114">_xlfn.LET(
  _xlpm._post,$O114,
  _xlpm._txt,TRIM(SUBSTITUTE(SUBSTITUTE($I114,CHAR(13),"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4" s="277" t="str" cm="1">
        <f t="array" ref="V114">_xlfn.LET(
  _xlpm._post,$O114,
  _xlpm._txt,TRIM(SUBSTITUTE(SUBSTITUTE($J114,CHAR(13),"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4" s="277" t="str" cm="1">
        <f t="array" ref="W114">_xlfn.LET(_xlpm._post,$O114,_xlpm._reqTB,TRIM(SUBSTITUTE(SUBSTITUTE($K114,CHAR(13)," "),CHAR(10)," ")),_xlpm._code,TRIM(SUBSTITUTE(SUBSTITUTE($B114,CHAR(160),"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4" s="277">
        <v>50</v>
      </c>
      <c r="Y114" s="277" t="str">
        <f t="shared" si="7"/>
        <v/>
      </c>
      <c r="Z114" s="277" t="str">
        <f>_xlfn.LET(
  _xlpm.post,$O114,
  _xlpm.code,$B114,
  _xlpm.repRaw,IFERROR(_xlfn.XLOOKUP(_xlpm.code,'3.7 ESS'!$A:$A,'3.7 ESS'!$C:$C),""),
  _xlpm.rep,IF(_xlpm.repRaw="","NON",TRIM(SUBSTITUTE(SUBSTITUTE(_xlpm.repRaw,CHAR(160)," "),CHAR(10)," "))),
  IF(_xlpm.post&lt;&gt;"OUI","",
    IF(OR($M114="",$M114=0),"OUI",
      IF(OR(_xlpm.rep="Dès 2027",_xlpm.rep="dès 2027"),"dès 2027",
        IF(_xlpm.rep="OUI","OUI","NON")
      )
    )
  )
)</f>
        <v/>
      </c>
      <c r="AA114" s="286"/>
      <c r="AB114" s="291">
        <v>438.20699999999999</v>
      </c>
      <c r="AC114" s="379"/>
      <c r="AD114" s="286"/>
      <c r="AE114" s="291">
        <v>460.56450000000001</v>
      </c>
      <c r="AF114" s="379"/>
      <c r="AG114" s="286"/>
      <c r="AH114" s="368"/>
      <c r="AI114" s="369"/>
      <c r="AJ114" s="369"/>
      <c r="AK114" s="370"/>
      <c r="AL114" s="280">
        <f t="shared" si="6"/>
        <v>0</v>
      </c>
      <c r="AM114" s="280">
        <f t="shared" si="5"/>
        <v>0</v>
      </c>
      <c r="AN114" s="286"/>
      <c r="AO114" s="368"/>
      <c r="AP114" s="369"/>
      <c r="AQ114" s="369"/>
      <c r="AR114" s="370"/>
    </row>
    <row r="115" spans="1:44" s="178" customFormat="1" ht="25.5">
      <c r="A115" s="645"/>
      <c r="B115" s="288" t="s">
        <v>167</v>
      </c>
      <c r="C115" s="289" t="s">
        <v>317</v>
      </c>
      <c r="D115" s="205" t="s">
        <v>371</v>
      </c>
      <c r="E115" s="290" t="s">
        <v>767</v>
      </c>
      <c r="F115" s="241">
        <v>2</v>
      </c>
      <c r="G115" s="241"/>
      <c r="H115" s="241">
        <v>1</v>
      </c>
      <c r="I115" s="241"/>
      <c r="J115" s="241"/>
      <c r="K115" s="241"/>
      <c r="L115" s="331"/>
      <c r="M115" s="184" t="s">
        <v>60</v>
      </c>
      <c r="O115" s="377"/>
      <c r="P115" s="277" t="str">
        <f>_xlfn.LET(
  _xlpm.post,$O115,
  _xlpm.req,TRIM(SUBSTITUTE($D115,CHAR(160),"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5" s="277" t="str" cm="1">
        <f t="array" ref="Q115">_xlfn.LET(
 _xlpm.post,$O115,
 _xlpm.txt,TRIM(SUBSTITUTE(SUBSTITUTE($E115,CHAR(13),""),CHAR(10),"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5" s="277" t="str" cm="1">
        <f t="array" ref="R115">IF($O115&lt;&gt;"OUI","",IF(OR($F115="",$E115=""),"OUI",
_xlfn.LET(
_xlpm.req,$F115,
_xlpm.titres,'3.2 Spécialiste'!$A$16:$A$203,
_xlpm.nbS,'3.2 Spécialiste'!$B$16:$B$203,
_xlpm.nbI,'3.2 Spécialiste'!$C$16:$C$203,
_xlpm.niv,'3.2 Spécialiste'!$D$16:$D$203,
_xlpm.estRequis,ISNUMBER(SEARCH(_xlpm.titres,$E115)),
_xlpm.aMed,((_xlpm.nbS+_xlpm.nbI)&gt;0)*_xlpm.estRequis,
_xlpm.ok,_xlpm.aMed*(IF(_xlpm.niv="",0,_xlpm.niv)&gt;=_xlpm.req),
IF(SUMPRODUCT(_xlpm.ok)&gt;0,"OUI","NON")
)))</f>
        <v/>
      </c>
      <c r="S115" s="277" t="str">
        <f>_xlfn.LET(
  _xlpm.post,$O115,
  _xlpm.req,$G115,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5" s="277" t="str">
        <f>_xlfn.LET(
  _xlpm.post,$O115,
  _xlpm.req,$H115,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5" s="277" t="str" cm="1">
        <f t="array" ref="U115">_xlfn.LET(
  _xlpm._post,$O115,
  _xlpm._txt,TRIM(SUBSTITUTE(SUBSTITUTE($I115,CHAR(13),"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5" s="277" t="str" cm="1">
        <f t="array" ref="V115">_xlfn.LET(
  _xlpm._post,$O115,
  _xlpm._txt,TRIM(SUBSTITUTE(SUBSTITUTE($J115,CHAR(13),"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5" s="277" t="str" cm="1">
        <f t="array" ref="W115">_xlfn.LET(_xlpm._post,$O115,_xlpm._reqTB,TRIM(SUBSTITUTE(SUBSTITUTE($K115,CHAR(13)," "),CHAR(10)," ")),_xlpm._code,TRIM(SUBSTITUTE(SUBSTITUTE($B115,CHAR(160),"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5" s="277"/>
      <c r="Y115" s="277" t="str">
        <f t="shared" si="7"/>
        <v/>
      </c>
      <c r="Z115" s="277" t="str">
        <f>_xlfn.LET(
  _xlpm.post,$O115,
  _xlpm.code,$B115,
  _xlpm.repRaw,IFERROR(_xlfn.XLOOKUP(_xlpm.code,'3.7 ESS'!$A:$A,'3.7 ESS'!$C:$C),""),
  _xlpm.rep,IF(_xlpm.repRaw="","NON",TRIM(SUBSTITUTE(SUBSTITUTE(_xlpm.repRaw,CHAR(160)," "),CHAR(10)," "))),
  IF(_xlpm.post&lt;&gt;"OUI","",
    IF(OR($M115="",$M115=0),"OUI",
      IF(OR(_xlpm.rep="Dès 2027",_xlpm.rep="dès 2027"),"dès 2027",
        IF(_xlpm.rep="OUI","OUI","NON")
      )
    )
  )
)</f>
        <v/>
      </c>
      <c r="AA115" s="286"/>
      <c r="AB115" s="291">
        <v>55.741799999999998</v>
      </c>
      <c r="AC115" s="379"/>
      <c r="AD115" s="286"/>
      <c r="AE115" s="291">
        <v>59.396999999999998</v>
      </c>
      <c r="AF115" s="379"/>
      <c r="AG115" s="286"/>
      <c r="AH115" s="368"/>
      <c r="AI115" s="369"/>
      <c r="AJ115" s="369"/>
      <c r="AK115" s="370"/>
      <c r="AL115" s="280">
        <f t="shared" si="6"/>
        <v>0</v>
      </c>
      <c r="AM115" s="280">
        <f t="shared" si="5"/>
        <v>0</v>
      </c>
      <c r="AN115" s="286"/>
      <c r="AO115" s="368"/>
      <c r="AP115" s="369"/>
      <c r="AQ115" s="369"/>
      <c r="AR115" s="370"/>
    </row>
    <row r="116" spans="1:44" s="178" customFormat="1" ht="25.5">
      <c r="A116" s="645"/>
      <c r="B116" s="288" t="s">
        <v>168</v>
      </c>
      <c r="C116" s="289" t="s">
        <v>318</v>
      </c>
      <c r="D116" s="205" t="s">
        <v>371</v>
      </c>
      <c r="E116" s="290" t="s">
        <v>767</v>
      </c>
      <c r="F116" s="241">
        <v>2</v>
      </c>
      <c r="G116" s="241"/>
      <c r="H116" s="241">
        <v>1</v>
      </c>
      <c r="I116" s="241" t="s">
        <v>435</v>
      </c>
      <c r="J116" s="241"/>
      <c r="K116" s="241"/>
      <c r="L116" s="184" t="s">
        <v>415</v>
      </c>
      <c r="M116" s="184"/>
      <c r="O116" s="377"/>
      <c r="P116" s="277" t="str">
        <f>_xlfn.LET(
  _xlpm.post,$O116,
  _xlpm.req,TRIM(SUBSTITUTE($D116,CHAR(160),"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6" s="277" t="str" cm="1">
        <f t="array" ref="Q116">_xlfn.LET(
 _xlpm.post,$O116,
 _xlpm.txt,TRIM(SUBSTITUTE(SUBSTITUTE($E116,CHAR(13),""),CHAR(10),"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6" s="277" t="str" cm="1">
        <f t="array" ref="R116">IF($O116&lt;&gt;"OUI","",IF(OR($F116="",$E116=""),"OUI",
_xlfn.LET(
_xlpm.req,$F116,
_xlpm.titres,'3.2 Spécialiste'!$A$16:$A$203,
_xlpm.nbS,'3.2 Spécialiste'!$B$16:$B$203,
_xlpm.nbI,'3.2 Spécialiste'!$C$16:$C$203,
_xlpm.niv,'3.2 Spécialiste'!$D$16:$D$203,
_xlpm.estRequis,ISNUMBER(SEARCH(_xlpm.titres,$E116)),
_xlpm.aMed,((_xlpm.nbS+_xlpm.nbI)&gt;0)*_xlpm.estRequis,
_xlpm.ok,_xlpm.aMed*(IF(_xlpm.niv="",0,_xlpm.niv)&gt;=_xlpm.req),
IF(SUMPRODUCT(_xlpm.ok)&gt;0,"OUI","NON")
)))</f>
        <v/>
      </c>
      <c r="S116" s="277" t="str">
        <f>_xlfn.LET(
  _xlpm.post,$O116,
  _xlpm.req,$G116,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6" s="277" t="str">
        <f>_xlfn.LET(
  _xlpm.post,$O116,
  _xlpm.req,$H116,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6" s="277" t="str" cm="1">
        <f t="array" ref="U116">_xlfn.LET(
  _xlpm._post,$O116,
  _xlpm._txt,TRIM(SUBSTITUTE(SUBSTITUTE($I116,CHAR(13),"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6" s="277" t="str" cm="1">
        <f t="array" ref="V116">_xlfn.LET(
  _xlpm._post,$O116,
  _xlpm._txt,TRIM(SUBSTITUTE(SUBSTITUTE($J116,CHAR(13),"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6" s="277" t="str" cm="1">
        <f t="array" ref="W116">_xlfn.LET(_xlpm._post,$O116,_xlpm._reqTB,TRIM(SUBSTITUTE(SUBSTITUTE($K116,CHAR(13)," "),CHAR(10)," ")),_xlpm._code,TRIM(SUBSTITUTE(SUBSTITUTE($B116,CHAR(160),"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6" s="277">
        <v>50</v>
      </c>
      <c r="Y116" s="277" t="str">
        <f t="shared" si="7"/>
        <v/>
      </c>
      <c r="Z116" s="277" t="str">
        <f>_xlfn.LET(
  _xlpm.post,$O116,
  _xlpm.code,$B116,
  _xlpm.repRaw,IFERROR(_xlfn.XLOOKUP(_xlpm.code,'3.7 ESS'!$A:$A,'3.7 ESS'!$C:$C),""),
  _xlpm.rep,IF(_xlpm.repRaw="","NON",TRIM(SUBSTITUTE(SUBSTITUTE(_xlpm.repRaw,CHAR(160)," "),CHAR(10)," "))),
  IF(_xlpm.post&lt;&gt;"OUI","",
    IF(OR($M116="",$M116=0),"OUI",
      IF(OR(_xlpm.rep="Dès 2027",_xlpm.rep="dès 2027"),"dès 2027",
        IF(_xlpm.rep="OUI","OUI","NON")
      )
    )
  )
)</f>
        <v/>
      </c>
      <c r="AA116" s="286"/>
      <c r="AB116" s="291">
        <v>411.44839999999999</v>
      </c>
      <c r="AC116" s="379"/>
      <c r="AD116" s="286"/>
      <c r="AE116" s="291">
        <v>429.3005</v>
      </c>
      <c r="AF116" s="379"/>
      <c r="AG116" s="286"/>
      <c r="AH116" s="368"/>
      <c r="AI116" s="369"/>
      <c r="AJ116" s="369"/>
      <c r="AK116" s="370"/>
      <c r="AL116" s="280">
        <f t="shared" si="6"/>
        <v>0</v>
      </c>
      <c r="AM116" s="280">
        <f t="shared" si="5"/>
        <v>0</v>
      </c>
      <c r="AN116" s="286"/>
      <c r="AO116" s="368"/>
      <c r="AP116" s="369"/>
      <c r="AQ116" s="369"/>
      <c r="AR116" s="370"/>
    </row>
    <row r="117" spans="1:44" s="178" customFormat="1" ht="25.5">
      <c r="A117" s="645"/>
      <c r="B117" s="288" t="s">
        <v>169</v>
      </c>
      <c r="C117" s="289" t="s">
        <v>319</v>
      </c>
      <c r="D117" s="205" t="s">
        <v>371</v>
      </c>
      <c r="E117" s="290" t="s">
        <v>767</v>
      </c>
      <c r="F117" s="241">
        <v>2</v>
      </c>
      <c r="G117" s="241"/>
      <c r="H117" s="241">
        <v>1</v>
      </c>
      <c r="I117" s="241"/>
      <c r="J117" s="241"/>
      <c r="K117" s="241"/>
      <c r="L117" s="184"/>
      <c r="M117" s="184"/>
      <c r="O117" s="377"/>
      <c r="P117" s="277" t="str">
        <f>_xlfn.LET(
  _xlpm.post,$O117,
  _xlpm.req,TRIM(SUBSTITUTE($D117,CHAR(160),"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7" s="277" t="str" cm="1">
        <f t="array" ref="Q117">_xlfn.LET(
 _xlpm.post,$O117,
 _xlpm.txt,TRIM(SUBSTITUTE(SUBSTITUTE($E117,CHAR(13),""),CHAR(10),"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7" s="277" t="str" cm="1">
        <f t="array" ref="R117">IF($O117&lt;&gt;"OUI","",IF(OR($F117="",$E117=""),"OUI",
_xlfn.LET(
_xlpm.req,$F117,
_xlpm.titres,'3.2 Spécialiste'!$A$16:$A$203,
_xlpm.nbS,'3.2 Spécialiste'!$B$16:$B$203,
_xlpm.nbI,'3.2 Spécialiste'!$C$16:$C$203,
_xlpm.niv,'3.2 Spécialiste'!$D$16:$D$203,
_xlpm.estRequis,ISNUMBER(SEARCH(_xlpm.titres,$E117)),
_xlpm.aMed,((_xlpm.nbS+_xlpm.nbI)&gt;0)*_xlpm.estRequis,
_xlpm.ok,_xlpm.aMed*(IF(_xlpm.niv="",0,_xlpm.niv)&gt;=_xlpm.req),
IF(SUMPRODUCT(_xlpm.ok)&gt;0,"OUI","NON")
)))</f>
        <v/>
      </c>
      <c r="S117" s="277" t="str">
        <f>_xlfn.LET(
  _xlpm.post,$O117,
  _xlpm.req,$G117,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7" s="277" t="str">
        <f>_xlfn.LET(
  _xlpm.post,$O117,
  _xlpm.req,$H117,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7" s="277" t="str" cm="1">
        <f t="array" ref="U117">_xlfn.LET(
  _xlpm._post,$O117,
  _xlpm._txt,TRIM(SUBSTITUTE(SUBSTITUTE($I117,CHAR(13),"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7" s="277" t="str" cm="1">
        <f t="array" ref="V117">_xlfn.LET(
  _xlpm._post,$O117,
  _xlpm._txt,TRIM(SUBSTITUTE(SUBSTITUTE($J117,CHAR(13),"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7" s="277" t="str" cm="1">
        <f t="array" ref="W117">_xlfn.LET(_xlpm._post,$O117,_xlpm._reqTB,TRIM(SUBSTITUTE(SUBSTITUTE($K117,CHAR(13)," "),CHAR(10)," ")),_xlpm._code,TRIM(SUBSTITUTE(SUBSTITUTE($B117,CHAR(160),"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7" s="277"/>
      <c r="Y117" s="277" t="str">
        <f t="shared" si="7"/>
        <v/>
      </c>
      <c r="Z117" s="277" t="str">
        <f>_xlfn.LET(
  _xlpm.post,$O117,
  _xlpm.code,$B117,
  _xlpm.repRaw,IFERROR(_xlfn.XLOOKUP(_xlpm.code,'3.7 ESS'!$A:$A,'3.7 ESS'!$C:$C),""),
  _xlpm.rep,IF(_xlpm.repRaw="","NON",TRIM(SUBSTITUTE(SUBSTITUTE(_xlpm.repRaw,CHAR(160)," "),CHAR(10)," "))),
  IF(_xlpm.post&lt;&gt;"OUI","",
    IF(OR($M117="",$M117=0),"OUI",
      IF(OR(_xlpm.rep="Dès 2027",_xlpm.rep="dès 2027"),"dès 2027",
        IF(_xlpm.rep="OUI","OUI","NON")
      )
    )
  )
)</f>
        <v/>
      </c>
      <c r="AA117" s="286"/>
      <c r="AB117" s="291">
        <v>26</v>
      </c>
      <c r="AC117" s="379"/>
      <c r="AD117" s="286"/>
      <c r="AE117" s="291">
        <v>27</v>
      </c>
      <c r="AF117" s="379"/>
      <c r="AG117" s="286"/>
      <c r="AH117" s="368"/>
      <c r="AI117" s="369"/>
      <c r="AJ117" s="369"/>
      <c r="AK117" s="370"/>
      <c r="AL117" s="280">
        <f t="shared" si="6"/>
        <v>0</v>
      </c>
      <c r="AM117" s="280">
        <f t="shared" si="5"/>
        <v>0</v>
      </c>
      <c r="AN117" s="286"/>
      <c r="AO117" s="368"/>
      <c r="AP117" s="369"/>
      <c r="AQ117" s="369"/>
      <c r="AR117" s="370"/>
    </row>
    <row r="118" spans="1:44" s="178" customFormat="1" ht="25.5">
      <c r="A118" s="645"/>
      <c r="B118" s="288" t="s">
        <v>170</v>
      </c>
      <c r="C118" s="289" t="s">
        <v>320</v>
      </c>
      <c r="D118" s="205" t="s">
        <v>371</v>
      </c>
      <c r="E118" s="290" t="s">
        <v>439</v>
      </c>
      <c r="F118" s="241">
        <v>2</v>
      </c>
      <c r="G118" s="241"/>
      <c r="H118" s="241">
        <v>1</v>
      </c>
      <c r="I118" s="241" t="s">
        <v>440</v>
      </c>
      <c r="J118" s="241" t="s">
        <v>441</v>
      </c>
      <c r="K118" s="241"/>
      <c r="L118" s="184" t="s">
        <v>411</v>
      </c>
      <c r="M118" s="184" t="s">
        <v>60</v>
      </c>
      <c r="O118" s="377"/>
      <c r="P118" s="277" t="str">
        <f>_xlfn.LET(
  _xlpm.post,$O118,
  _xlpm.req,TRIM(SUBSTITUTE($D118,CHAR(160),"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8" s="277" t="str" cm="1">
        <f t="array" ref="Q118">_xlfn.LET(
 _xlpm.post,$O118,
 _xlpm.txt,TRIM(SUBSTITUTE(SUBSTITUTE($E118,CHAR(13),""),CHAR(10),"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8" s="277" t="str" cm="1">
        <f t="array" ref="R118">IF($O118&lt;&gt;"OUI","",IF(OR($F118="",$E118=""),"OUI",
_xlfn.LET(
_xlpm.req,$F118,
_xlpm.titres,'3.2 Spécialiste'!$A$16:$A$203,
_xlpm.nbS,'3.2 Spécialiste'!$B$16:$B$203,
_xlpm.nbI,'3.2 Spécialiste'!$C$16:$C$203,
_xlpm.niv,'3.2 Spécialiste'!$D$16:$D$203,
_xlpm.estRequis,ISNUMBER(SEARCH(_xlpm.titres,$E118)),
_xlpm.aMed,((_xlpm.nbS+_xlpm.nbI)&gt;0)*_xlpm.estRequis,
_xlpm.ok,_xlpm.aMed*(IF(_xlpm.niv="",0,_xlpm.niv)&gt;=_xlpm.req),
IF(SUMPRODUCT(_xlpm.ok)&gt;0,"OUI","NON")
)))</f>
        <v/>
      </c>
      <c r="S118" s="277" t="str">
        <f>_xlfn.LET(
  _xlpm.post,$O118,
  _xlpm.req,$G118,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8" s="277" t="str">
        <f>_xlfn.LET(
  _xlpm.post,$O118,
  _xlpm.req,$H118,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8" s="277" t="str" cm="1">
        <f t="array" ref="U118">_xlfn.LET(
  _xlpm._post,$O118,
  _xlpm._txt,TRIM(SUBSTITUTE(SUBSTITUTE($I118,CHAR(13),"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8" s="277" t="str" cm="1">
        <f t="array" ref="V118">_xlfn.LET(
  _xlpm._post,$O118,
  _xlpm._txt,TRIM(SUBSTITUTE(SUBSTITUTE($J118,CHAR(13),"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8" s="277" t="str" cm="1">
        <f t="array" ref="W118">_xlfn.LET(_xlpm._post,$O118,_xlpm._reqTB,TRIM(SUBSTITUTE(SUBSTITUTE($K118,CHAR(13)," "),CHAR(10)," ")),_xlpm._code,TRIM(SUBSTITUTE(SUBSTITUTE($B118,CHAR(160),"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8" s="277">
        <v>100</v>
      </c>
      <c r="Y118" s="277" t="str">
        <f t="shared" si="7"/>
        <v/>
      </c>
      <c r="Z118" s="277" t="str">
        <f>_xlfn.LET(
  _xlpm.post,$O118,
  _xlpm.code,$B118,
  _xlpm.repRaw,IFERROR(_xlfn.XLOOKUP(_xlpm.code,'3.7 ESS'!$A:$A,'3.7 ESS'!$C:$C),""),
  _xlpm.rep,IF(_xlpm.repRaw="","NON",TRIM(SUBSTITUTE(SUBSTITUTE(_xlpm.repRaw,CHAR(160)," "),CHAR(10)," "))),
  IF(_xlpm.post&lt;&gt;"OUI","",
    IF(OR($M118="",$M118=0),"OUI",
      IF(OR(_xlpm.rep="Dès 2027",_xlpm.rep="dès 2027"),"dès 2027",
        IF(_xlpm.rep="OUI","OUI","NON")
      )
    )
  )
)</f>
        <v/>
      </c>
      <c r="AA118" s="286"/>
      <c r="AB118" s="291">
        <v>368.721</v>
      </c>
      <c r="AC118" s="379"/>
      <c r="AD118" s="286"/>
      <c r="AE118" s="291">
        <v>383.40800000000002</v>
      </c>
      <c r="AF118" s="379"/>
      <c r="AG118" s="286"/>
      <c r="AH118" s="368"/>
      <c r="AI118" s="369"/>
      <c r="AJ118" s="369"/>
      <c r="AK118" s="370"/>
      <c r="AL118" s="280">
        <f t="shared" si="6"/>
        <v>0</v>
      </c>
      <c r="AM118" s="280">
        <f t="shared" si="5"/>
        <v>0</v>
      </c>
      <c r="AN118" s="286"/>
      <c r="AO118" s="368"/>
      <c r="AP118" s="369"/>
      <c r="AQ118" s="369"/>
      <c r="AR118" s="370"/>
    </row>
    <row r="119" spans="1:44" s="178" customFormat="1" ht="25.5">
      <c r="A119" s="645"/>
      <c r="B119" s="288" t="s">
        <v>171</v>
      </c>
      <c r="C119" s="289" t="s">
        <v>321</v>
      </c>
      <c r="D119" s="205" t="s">
        <v>371</v>
      </c>
      <c r="E119" s="290" t="s">
        <v>439</v>
      </c>
      <c r="F119" s="241">
        <v>3</v>
      </c>
      <c r="G119" s="241"/>
      <c r="H119" s="241">
        <v>2</v>
      </c>
      <c r="I119" s="241"/>
      <c r="J119" s="241"/>
      <c r="K119" s="241"/>
      <c r="L119" s="184" t="s">
        <v>400</v>
      </c>
      <c r="M119" s="184"/>
      <c r="O119" s="377"/>
      <c r="P119" s="277" t="str">
        <f>_xlfn.LET(
  _xlpm.post,$O119,
  _xlpm.req,TRIM(SUBSTITUTE($D119,CHAR(160),"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19" s="277" t="str" cm="1">
        <f t="array" ref="Q119">_xlfn.LET(
 _xlpm.post,$O119,
 _xlpm.txt,TRIM(SUBSTITUTE(SUBSTITUTE($E119,CHAR(13),""),CHAR(10),"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19" s="277" t="str" cm="1">
        <f t="array" ref="R119">IF($O119&lt;&gt;"OUI","",IF(OR($F119="",$E119=""),"OUI",
_xlfn.LET(
_xlpm.req,$F119,
_xlpm.titres,'3.2 Spécialiste'!$A$16:$A$203,
_xlpm.nbS,'3.2 Spécialiste'!$B$16:$B$203,
_xlpm.nbI,'3.2 Spécialiste'!$C$16:$C$203,
_xlpm.niv,'3.2 Spécialiste'!$D$16:$D$203,
_xlpm.estRequis,ISNUMBER(SEARCH(_xlpm.titres,$E119)),
_xlpm.aMed,((_xlpm.nbS+_xlpm.nbI)&gt;0)*_xlpm.estRequis,
_xlpm.ok,_xlpm.aMed*(IF(_xlpm.niv="",0,_xlpm.niv)&gt;=_xlpm.req),
IF(SUMPRODUCT(_xlpm.ok)&gt;0,"OUI","NON")
)))</f>
        <v/>
      </c>
      <c r="S119" s="277" t="str">
        <f>_xlfn.LET(
  _xlpm.post,$O119,
  _xlpm.req,$G119,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19" s="277" t="str">
        <f>_xlfn.LET(
  _xlpm.post,$O119,
  _xlpm.req,$H119,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19" s="277" t="str" cm="1">
        <f t="array" ref="U119">_xlfn.LET(
  _xlpm._post,$O119,
  _xlpm._txt,TRIM(SUBSTITUTE(SUBSTITUTE($I119,CHAR(13),"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19" s="277" t="str" cm="1">
        <f t="array" ref="V119">_xlfn.LET(
  _xlpm._post,$O119,
  _xlpm._txt,TRIM(SUBSTITUTE(SUBSTITUTE($J119,CHAR(13),"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19" s="277" t="str" cm="1">
        <f t="array" ref="W119">_xlfn.LET(_xlpm._post,$O119,_xlpm._reqTB,TRIM(SUBSTITUTE(SUBSTITUTE($K119,CHAR(13)," "),CHAR(10)," ")),_xlpm._code,TRIM(SUBSTITUTE(SUBSTITUTE($B119,CHAR(160),"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19" s="277">
        <v>20</v>
      </c>
      <c r="Y119" s="277" t="str">
        <f t="shared" si="7"/>
        <v/>
      </c>
      <c r="Z119" s="277" t="str">
        <f>_xlfn.LET(
  _xlpm.post,$O119,
  _xlpm.code,$B119,
  _xlpm.repRaw,IFERROR(_xlfn.XLOOKUP(_xlpm.code,'3.7 ESS'!$A:$A,'3.7 ESS'!$C:$C),""),
  _xlpm.rep,IF(_xlpm.repRaw="","NON",TRIM(SUBSTITUTE(SUBSTITUTE(_xlpm.repRaw,CHAR(160)," "),CHAR(10)," "))),
  IF(_xlpm.post&lt;&gt;"OUI","",
    IF(OR($M119="",$M119=0),"OUI",
      IF(OR(_xlpm.rep="Dès 2027",_xlpm.rep="dès 2027"),"dès 2027",
        IF(_xlpm.rep="OUI","OUI","NON")
      )
    )
  )
)</f>
        <v/>
      </c>
      <c r="AA119" s="286"/>
      <c r="AB119" s="291">
        <v>49.683799999999998</v>
      </c>
      <c r="AC119" s="379"/>
      <c r="AD119" s="286"/>
      <c r="AE119" s="291">
        <v>51.7256</v>
      </c>
      <c r="AF119" s="379"/>
      <c r="AG119" s="286"/>
      <c r="AH119" s="368"/>
      <c r="AI119" s="369"/>
      <c r="AJ119" s="369"/>
      <c r="AK119" s="370"/>
      <c r="AL119" s="280">
        <f t="shared" si="6"/>
        <v>0</v>
      </c>
      <c r="AM119" s="280">
        <f t="shared" si="5"/>
        <v>0</v>
      </c>
      <c r="AN119" s="286"/>
      <c r="AO119" s="368"/>
      <c r="AP119" s="369"/>
      <c r="AQ119" s="369"/>
      <c r="AR119" s="370"/>
    </row>
    <row r="120" spans="1:44" s="178" customFormat="1" ht="25.5">
      <c r="A120" s="645"/>
      <c r="B120" s="288" t="s">
        <v>172</v>
      </c>
      <c r="C120" s="289" t="s">
        <v>322</v>
      </c>
      <c r="D120" s="205" t="s">
        <v>371</v>
      </c>
      <c r="E120" s="290" t="s">
        <v>439</v>
      </c>
      <c r="F120" s="241">
        <v>3</v>
      </c>
      <c r="G120" s="241"/>
      <c r="H120" s="241">
        <v>2</v>
      </c>
      <c r="I120" s="241"/>
      <c r="J120" s="241"/>
      <c r="K120" s="241"/>
      <c r="L120" s="184" t="s">
        <v>995</v>
      </c>
      <c r="M120" s="184"/>
      <c r="O120" s="377"/>
      <c r="P120" s="277" t="str">
        <f>_xlfn.LET(
  _xlpm.post,$O120,
  _xlpm.req,TRIM(SUBSTITUTE($D120,CHAR(160),"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0" s="277" t="str" cm="1">
        <f t="array" ref="Q120">_xlfn.LET(
 _xlpm.post,$O120,
 _xlpm.txt,TRIM(SUBSTITUTE(SUBSTITUTE($E120,CHAR(13),""),CHAR(10),"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0" s="277" t="str" cm="1">
        <f t="array" ref="R120">IF($O120&lt;&gt;"OUI","",IF(OR($F120="",$E120=""),"OUI",
_xlfn.LET(
_xlpm.req,$F120,
_xlpm.titres,'3.2 Spécialiste'!$A$16:$A$203,
_xlpm.nbS,'3.2 Spécialiste'!$B$16:$B$203,
_xlpm.nbI,'3.2 Spécialiste'!$C$16:$C$203,
_xlpm.niv,'3.2 Spécialiste'!$D$16:$D$203,
_xlpm.estRequis,ISNUMBER(SEARCH(_xlpm.titres,$E120)),
_xlpm.aMed,((_xlpm.nbS+_xlpm.nbI)&gt;0)*_xlpm.estRequis,
_xlpm.ok,_xlpm.aMed*(IF(_xlpm.niv="",0,_xlpm.niv)&gt;=_xlpm.req),
IF(SUMPRODUCT(_xlpm.ok)&gt;0,"OUI","NON")
)))</f>
        <v/>
      </c>
      <c r="S120" s="277" t="str">
        <f>_xlfn.LET(
  _xlpm.post,$O120,
  _xlpm.req,$G120,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0" s="277" t="str">
        <f>_xlfn.LET(
  _xlpm.post,$O120,
  _xlpm.req,$H120,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0" s="277" t="str" cm="1">
        <f t="array" ref="U120">_xlfn.LET(
  _xlpm._post,$O120,
  _xlpm._txt,TRIM(SUBSTITUTE(SUBSTITUTE($I120,CHAR(13),"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0" s="277" t="str" cm="1">
        <f t="array" ref="V120">_xlfn.LET(
  _xlpm._post,$O120,
  _xlpm._txt,TRIM(SUBSTITUTE(SUBSTITUTE($J120,CHAR(13),"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0" s="277" t="str" cm="1">
        <f t="array" ref="W120">_xlfn.LET(_xlpm._post,$O120,_xlpm._reqTB,TRIM(SUBSTITUTE(SUBSTITUTE($K120,CHAR(13)," "),CHAR(10)," ")),_xlpm._code,TRIM(SUBSTITUTE(SUBSTITUTE($B120,CHAR(160),"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0" s="277">
        <v>15</v>
      </c>
      <c r="Y120" s="277" t="str">
        <f t="shared" si="7"/>
        <v/>
      </c>
      <c r="Z120" s="277" t="str">
        <f>_xlfn.LET(
  _xlpm.post,$O120,
  _xlpm.code,$B120,
  _xlpm.repRaw,IFERROR(_xlfn.XLOOKUP(_xlpm.code,'3.7 ESS'!$A:$A,'3.7 ESS'!$C:$C),""),
  _xlpm.rep,IF(_xlpm.repRaw="","NON",TRIM(SUBSTITUTE(SUBSTITUTE(_xlpm.repRaw,CHAR(160)," "),CHAR(10)," "))),
  IF(_xlpm.post&lt;&gt;"OUI","",
    IF(OR($M120="",$M120=0),"OUI",
      IF(OR(_xlpm.rep="Dès 2027",_xlpm.rep="dès 2027"),"dès 2027",
        IF(_xlpm.rep="OUI","OUI","NON")
      )
    )
  )
)</f>
        <v/>
      </c>
      <c r="AA120" s="286"/>
      <c r="AB120" s="291">
        <v>22</v>
      </c>
      <c r="AC120" s="379"/>
      <c r="AD120" s="286"/>
      <c r="AE120" s="291">
        <v>23</v>
      </c>
      <c r="AF120" s="379"/>
      <c r="AG120" s="286"/>
      <c r="AH120" s="368"/>
      <c r="AI120" s="369"/>
      <c r="AJ120" s="369"/>
      <c r="AK120" s="370"/>
      <c r="AL120" s="280">
        <f t="shared" si="6"/>
        <v>0</v>
      </c>
      <c r="AM120" s="280">
        <f t="shared" si="5"/>
        <v>0</v>
      </c>
      <c r="AN120" s="286"/>
      <c r="AO120" s="368"/>
      <c r="AP120" s="369"/>
      <c r="AQ120" s="369"/>
      <c r="AR120" s="370"/>
    </row>
    <row r="121" spans="1:44" s="178" customFormat="1" ht="25.5">
      <c r="A121" s="645"/>
      <c r="B121" s="288" t="s">
        <v>173</v>
      </c>
      <c r="C121" s="289" t="s">
        <v>323</v>
      </c>
      <c r="D121" s="205" t="s">
        <v>371</v>
      </c>
      <c r="E121" s="290" t="s">
        <v>765</v>
      </c>
      <c r="F121" s="241">
        <v>2</v>
      </c>
      <c r="G121" s="241"/>
      <c r="H121" s="241">
        <v>1</v>
      </c>
      <c r="I121" s="241" t="s">
        <v>440</v>
      </c>
      <c r="J121" s="241"/>
      <c r="K121" s="241" t="s">
        <v>369</v>
      </c>
      <c r="L121" s="184" t="s">
        <v>394</v>
      </c>
      <c r="M121" s="184"/>
      <c r="O121" s="377"/>
      <c r="P121" s="277" t="str">
        <f>_xlfn.LET(
  _xlpm.post,$O121,
  _xlpm.req,TRIM(SUBSTITUTE($D121,CHAR(160),"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1" s="277" t="str" cm="1">
        <f t="array" ref="Q121">_xlfn.LET(
 _xlpm.post,$O121,
 _xlpm.txt,TRIM(SUBSTITUTE(SUBSTITUTE($E121,CHAR(13),""),CHAR(10),"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1" s="277" t="str" cm="1">
        <f t="array" ref="R121">IF($O121&lt;&gt;"OUI","",IF(OR($F121="",$E121=""),"OUI",
_xlfn.LET(
_xlpm.req,$F121,
_xlpm.titres,'3.2 Spécialiste'!$A$16:$A$203,
_xlpm.nbS,'3.2 Spécialiste'!$B$16:$B$203,
_xlpm.nbI,'3.2 Spécialiste'!$C$16:$C$203,
_xlpm.niv,'3.2 Spécialiste'!$D$16:$D$203,
_xlpm.estRequis,ISNUMBER(SEARCH(_xlpm.titres,$E121)),
_xlpm.aMed,((_xlpm.nbS+_xlpm.nbI)&gt;0)*_xlpm.estRequis,
_xlpm.ok,_xlpm.aMed*(IF(_xlpm.niv="",0,_xlpm.niv)&gt;=_xlpm.req),
IF(SUMPRODUCT(_xlpm.ok)&gt;0,"OUI","NON")
)))</f>
        <v/>
      </c>
      <c r="S121" s="277" t="str">
        <f>_xlfn.LET(
  _xlpm.post,$O121,
  _xlpm.req,$G121,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1" s="277" t="str">
        <f>_xlfn.LET(
  _xlpm.post,$O121,
  _xlpm.req,$H121,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1" s="277" t="str" cm="1">
        <f t="array" ref="U121">_xlfn.LET(
  _xlpm._post,$O121,
  _xlpm._txt,TRIM(SUBSTITUTE(SUBSTITUTE($I121,CHAR(13),"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1" s="277" t="str" cm="1">
        <f t="array" ref="V121">_xlfn.LET(
  _xlpm._post,$O121,
  _xlpm._txt,TRIM(SUBSTITUTE(SUBSTITUTE($J121,CHAR(13),"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1" s="277" t="str" cm="1">
        <f t="array" ref="W121">_xlfn.LET(_xlpm._post,$O121,_xlpm._reqTB,TRIM(SUBSTITUTE(SUBSTITUTE($K121,CHAR(13)," "),CHAR(10)," ")),_xlpm._code,TRIM(SUBSTITUTE(SUBSTITUTE($B121,CHAR(160),"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1" s="277">
        <v>10</v>
      </c>
      <c r="Y121" s="277" t="str">
        <f t="shared" si="7"/>
        <v/>
      </c>
      <c r="Z121" s="277" t="str">
        <f>_xlfn.LET(
  _xlpm.post,$O121,
  _xlpm.code,$B121,
  _xlpm.repRaw,IFERROR(_xlfn.XLOOKUP(_xlpm.code,'3.7 ESS'!$A:$A,'3.7 ESS'!$C:$C),""),
  _xlpm.rep,IF(_xlpm.repRaw="","NON",TRIM(SUBSTITUTE(SUBSTITUTE(_xlpm.repRaw,CHAR(160)," "),CHAR(10)," "))),
  IF(_xlpm.post&lt;&gt;"OUI","",
    IF(OR($M121="",$M121=0),"OUI",
      IF(OR(_xlpm.rep="Dès 2027",_xlpm.rep="dès 2027"),"dès 2027",
        IF(_xlpm.rep="OUI","OUI","NON")
      )
    )
  )
)</f>
        <v/>
      </c>
      <c r="AA121" s="286"/>
      <c r="AB121" s="291">
        <v>2</v>
      </c>
      <c r="AC121" s="379"/>
      <c r="AD121" s="286"/>
      <c r="AE121" s="291">
        <v>2</v>
      </c>
      <c r="AF121" s="379"/>
      <c r="AG121" s="286"/>
      <c r="AH121" s="368"/>
      <c r="AI121" s="369"/>
      <c r="AJ121" s="369"/>
      <c r="AK121" s="370"/>
      <c r="AL121" s="280">
        <f t="shared" si="6"/>
        <v>0</v>
      </c>
      <c r="AM121" s="280">
        <f t="shared" si="5"/>
        <v>0</v>
      </c>
      <c r="AN121" s="286"/>
      <c r="AO121" s="368"/>
      <c r="AP121" s="369"/>
      <c r="AQ121" s="369"/>
      <c r="AR121" s="370"/>
    </row>
    <row r="122" spans="1:44" s="178" customFormat="1" ht="25.5">
      <c r="A122" s="645"/>
      <c r="B122" s="288" t="s">
        <v>174</v>
      </c>
      <c r="C122" s="289" t="s">
        <v>324</v>
      </c>
      <c r="D122" s="205" t="s">
        <v>371</v>
      </c>
      <c r="E122" s="290" t="s">
        <v>754</v>
      </c>
      <c r="F122" s="241">
        <v>2</v>
      </c>
      <c r="G122" s="241"/>
      <c r="H122" s="241">
        <v>1</v>
      </c>
      <c r="I122" s="241" t="s">
        <v>443</v>
      </c>
      <c r="J122" s="241"/>
      <c r="K122" s="241"/>
      <c r="L122" s="184" t="s">
        <v>394</v>
      </c>
      <c r="M122" s="184"/>
      <c r="O122" s="377"/>
      <c r="P122" s="277" t="str">
        <f>_xlfn.LET(
  _xlpm.post,$O122,
  _xlpm.req,TRIM(SUBSTITUTE($D122,CHAR(160),"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2" s="277" t="str" cm="1">
        <f t="array" ref="Q122">_xlfn.LET(
 _xlpm.post,$O122,
 _xlpm.txt,TRIM(SUBSTITUTE(SUBSTITUTE($E122,CHAR(13),""),CHAR(10),"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2" s="277" t="str" cm="1">
        <f t="array" ref="R122">IF($O122&lt;&gt;"OUI","",IF(OR($F122="",$E122=""),"OUI",
_xlfn.LET(
_xlpm.req,$F122,
_xlpm.titres,'3.2 Spécialiste'!$A$16:$A$203,
_xlpm.nbS,'3.2 Spécialiste'!$B$16:$B$203,
_xlpm.nbI,'3.2 Spécialiste'!$C$16:$C$203,
_xlpm.niv,'3.2 Spécialiste'!$D$16:$D$203,
_xlpm.estRequis,ISNUMBER(SEARCH(_xlpm.titres,$E122)),
_xlpm.aMed,((_xlpm.nbS+_xlpm.nbI)&gt;0)*_xlpm.estRequis,
_xlpm.ok,_xlpm.aMed*(IF(_xlpm.niv="",0,_xlpm.niv)&gt;=_xlpm.req),
IF(SUMPRODUCT(_xlpm.ok)&gt;0,"OUI","NON")
)))</f>
        <v/>
      </c>
      <c r="S122" s="277" t="str">
        <f>_xlfn.LET(
  _xlpm.post,$O122,
  _xlpm.req,$G122,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2" s="277" t="str">
        <f>_xlfn.LET(
  _xlpm.post,$O122,
  _xlpm.req,$H122,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2" s="277" t="str" cm="1">
        <f t="array" ref="U122">_xlfn.LET(
  _xlpm._post,$O122,
  _xlpm._txt,TRIM(SUBSTITUTE(SUBSTITUTE($I122,CHAR(13),"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2" s="277" t="str" cm="1">
        <f t="array" ref="V122">_xlfn.LET(
  _xlpm._post,$O122,
  _xlpm._txt,TRIM(SUBSTITUTE(SUBSTITUTE($J122,CHAR(13),"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2" s="277" t="str" cm="1">
        <f t="array" ref="W122">_xlfn.LET(_xlpm._post,$O122,_xlpm._reqTB,TRIM(SUBSTITUTE(SUBSTITUTE($K122,CHAR(13)," "),CHAR(10)," ")),_xlpm._code,TRIM(SUBSTITUTE(SUBSTITUTE($B122,CHAR(160),"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2" s="277">
        <v>10</v>
      </c>
      <c r="Y122" s="277" t="str">
        <f t="shared" si="7"/>
        <v/>
      </c>
      <c r="Z122" s="277" t="str">
        <f>_xlfn.LET(
  _xlpm.post,$O122,
  _xlpm.code,$B122,
  _xlpm.repRaw,IFERROR(_xlfn.XLOOKUP(_xlpm.code,'3.7 ESS'!$A:$A,'3.7 ESS'!$C:$C),""),
  _xlpm.rep,IF(_xlpm.repRaw="","NON",TRIM(SUBSTITUTE(SUBSTITUTE(_xlpm.repRaw,CHAR(160)," "),CHAR(10)," "))),
  IF(_xlpm.post&lt;&gt;"OUI","",
    IF(OR($M122="",$M122=0),"OUI",
      IF(OR(_xlpm.rep="Dès 2027",_xlpm.rep="dès 2027"),"dès 2027",
        IF(_xlpm.rep="OUI","OUI","NON")
      )
    )
  )
)</f>
        <v/>
      </c>
      <c r="AA122" s="286"/>
      <c r="AB122" s="291">
        <v>3</v>
      </c>
      <c r="AC122" s="379"/>
      <c r="AD122" s="286"/>
      <c r="AE122" s="291">
        <v>2.25</v>
      </c>
      <c r="AF122" s="379"/>
      <c r="AG122" s="286"/>
      <c r="AH122" s="368"/>
      <c r="AI122" s="369"/>
      <c r="AJ122" s="369"/>
      <c r="AK122" s="370"/>
      <c r="AL122" s="280">
        <f t="shared" si="6"/>
        <v>0</v>
      </c>
      <c r="AM122" s="280">
        <f t="shared" si="5"/>
        <v>0</v>
      </c>
      <c r="AN122" s="286"/>
      <c r="AO122" s="368"/>
      <c r="AP122" s="369"/>
      <c r="AQ122" s="369"/>
      <c r="AR122" s="370"/>
    </row>
    <row r="123" spans="1:44" s="178" customFormat="1" ht="26.25" thickBot="1">
      <c r="A123" s="646"/>
      <c r="B123" s="281" t="s">
        <v>175</v>
      </c>
      <c r="C123" s="172" t="s">
        <v>325</v>
      </c>
      <c r="D123" s="207" t="s">
        <v>220</v>
      </c>
      <c r="E123" s="208" t="s">
        <v>311</v>
      </c>
      <c r="F123" s="209">
        <v>3</v>
      </c>
      <c r="G123" s="209">
        <v>3</v>
      </c>
      <c r="H123" s="209">
        <v>2</v>
      </c>
      <c r="I123" s="209" t="s">
        <v>443</v>
      </c>
      <c r="J123" s="209"/>
      <c r="K123" s="209"/>
      <c r="L123" s="211"/>
      <c r="M123" s="211" t="s">
        <v>60</v>
      </c>
      <c r="O123" s="389"/>
      <c r="P123" s="277" t="str">
        <f>_xlfn.LET(
  _xlpm.post,$O123,
  _xlpm.req,TRIM(SUBSTITUTE($D123,CHAR(160),"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3" s="277" t="str" cm="1">
        <f t="array" ref="Q123">_xlfn.LET(
 _xlpm.post,$O123,
 _xlpm.txt,TRIM(SUBSTITUTE(SUBSTITUTE($E123,CHAR(13),""),CHAR(10),"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3" s="277" t="str" cm="1">
        <f t="array" ref="R123">IF($O123&lt;&gt;"OUI","",IF(OR($F123="",$E123=""),"OUI",
_xlfn.LET(
_xlpm.req,$F123,
_xlpm.titres,'3.2 Spécialiste'!$A$16:$A$203,
_xlpm.nbS,'3.2 Spécialiste'!$B$16:$B$203,
_xlpm.nbI,'3.2 Spécialiste'!$C$16:$C$203,
_xlpm.niv,'3.2 Spécialiste'!$D$16:$D$203,
_xlpm.estRequis,ISNUMBER(SEARCH(_xlpm.titres,$E123)),
_xlpm.aMed,((_xlpm.nbS+_xlpm.nbI)&gt;0)*_xlpm.estRequis,
_xlpm.ok,_xlpm.aMed*(IF(_xlpm.niv="",0,_xlpm.niv)&gt;=_xlpm.req),
IF(SUMPRODUCT(_xlpm.ok)&gt;0,"OUI","NON")
)))</f>
        <v/>
      </c>
      <c r="S123" s="277" t="str">
        <f>_xlfn.LET(
  _xlpm.post,$O123,
  _xlpm.req,$G123,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3" s="277" t="str">
        <f>_xlfn.LET(
  _xlpm.post,$O123,
  _xlpm.req,$H123,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3" s="277" t="str" cm="1">
        <f t="array" ref="U123">_xlfn.LET(
  _xlpm._post,$O123,
  _xlpm._txt,TRIM(SUBSTITUTE(SUBSTITUTE($I123,CHAR(13),"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3" s="277" t="str" cm="1">
        <f t="array" ref="V123">_xlfn.LET(
  _xlpm._post,$O123,
  _xlpm._txt,TRIM(SUBSTITUTE(SUBSTITUTE($J123,CHAR(13),"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3" s="277" t="str" cm="1">
        <f t="array" ref="W123">_xlfn.LET(_xlpm._post,$O123,_xlpm._reqTB,TRIM(SUBSTITUTE(SUBSTITUTE($K123,CHAR(13)," "),CHAR(10)," ")),_xlpm._code,TRIM(SUBSTITUTE(SUBSTITUTE($B123,CHAR(160),"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3" s="277"/>
      <c r="Y123" s="277" t="str">
        <f t="shared" si="7"/>
        <v/>
      </c>
      <c r="Z123" s="277" t="str">
        <f>_xlfn.LET(
  _xlpm.post,$O123,
  _xlpm.code,$B123,
  _xlpm.repRaw,IFERROR(_xlfn.XLOOKUP(_xlpm.code,'3.7 ESS'!$A:$A,'3.7 ESS'!$C:$C),""),
  _xlpm.rep,IF(_xlpm.repRaw="","NON",TRIM(SUBSTITUTE(SUBSTITUTE(_xlpm.repRaw,CHAR(160)," "),CHAR(10)," "))),
  IF(_xlpm.post&lt;&gt;"OUI","",
    IF(OR($M123="",$M123=0),"OUI",
      IF(OR(_xlpm.rep="Dès 2027",_xlpm.rep="dès 2027"),"dès 2027",
        IF(_xlpm.rep="OUI","OUI","NON")
      )
    )
  )
)</f>
        <v/>
      </c>
      <c r="AA123" s="286"/>
      <c r="AB123" s="310">
        <v>1</v>
      </c>
      <c r="AC123" s="393"/>
      <c r="AD123" s="286"/>
      <c r="AE123" s="310">
        <v>1</v>
      </c>
      <c r="AF123" s="393"/>
      <c r="AG123" s="286"/>
      <c r="AH123" s="386"/>
      <c r="AI123" s="387"/>
      <c r="AJ123" s="387"/>
      <c r="AK123" s="388"/>
      <c r="AL123" s="280">
        <f t="shared" si="6"/>
        <v>0</v>
      </c>
      <c r="AM123" s="280">
        <f t="shared" si="5"/>
        <v>0</v>
      </c>
      <c r="AN123" s="286"/>
      <c r="AO123" s="386"/>
      <c r="AP123" s="387"/>
      <c r="AQ123" s="387"/>
      <c r="AR123" s="388"/>
    </row>
    <row r="124" spans="1:44" s="178" customFormat="1" ht="25.5">
      <c r="A124" s="644" t="s">
        <v>326</v>
      </c>
      <c r="B124" s="272" t="s">
        <v>176</v>
      </c>
      <c r="C124" s="273" t="s">
        <v>326</v>
      </c>
      <c r="D124" s="240" t="s">
        <v>371</v>
      </c>
      <c r="E124" s="220" t="s">
        <v>755</v>
      </c>
      <c r="F124" s="275">
        <v>1</v>
      </c>
      <c r="G124" s="275"/>
      <c r="H124" s="275">
        <v>1</v>
      </c>
      <c r="I124" s="275"/>
      <c r="J124" s="275" t="s">
        <v>445</v>
      </c>
      <c r="K124" s="275"/>
      <c r="L124" s="177"/>
      <c r="M124" s="177"/>
      <c r="O124" s="376"/>
      <c r="P124" s="277" t="str">
        <f>_xlfn.LET(
  _xlpm.post,$O124,
  _xlpm.req,TRIM(SUBSTITUTE($D124,CHAR(160),"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4" s="277" t="str" cm="1">
        <f t="array" ref="Q124">_xlfn.LET(
 _xlpm.post,$O124,
 _xlpm.txt,TRIM(SUBSTITUTE(SUBSTITUTE($E124,CHAR(13),""),CHAR(10),"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4" s="277" t="str" cm="1">
        <f t="array" ref="R124">IF($O124&lt;&gt;"OUI","",IF(OR($F124="",$E124=""),"OUI",
_xlfn.LET(
_xlpm.req,$F124,
_xlpm.titres,'3.2 Spécialiste'!$A$16:$A$203,
_xlpm.nbS,'3.2 Spécialiste'!$B$16:$B$203,
_xlpm.nbI,'3.2 Spécialiste'!$C$16:$C$203,
_xlpm.niv,'3.2 Spécialiste'!$D$16:$D$203,
_xlpm.estRequis,ISNUMBER(SEARCH(_xlpm.titres,$E124)),
_xlpm.aMed,((_xlpm.nbS+_xlpm.nbI)&gt;0)*_xlpm.estRequis,
_xlpm.ok,_xlpm.aMed*(IF(_xlpm.niv="",0,_xlpm.niv)&gt;=_xlpm.req),
IF(SUMPRODUCT(_xlpm.ok)&gt;0,"OUI","NON")
)))</f>
        <v/>
      </c>
      <c r="S124" s="277" t="str">
        <f>_xlfn.LET(
  _xlpm.post,$O124,
  _xlpm.req,$G124,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4" s="277" t="str">
        <f>_xlfn.LET(
  _xlpm.post,$O124,
  _xlpm.req,$H124,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4" s="277" t="str" cm="1">
        <f t="array" ref="U124">_xlfn.LET(
  _xlpm._post,$O124,
  _xlpm._txt,TRIM(SUBSTITUTE(SUBSTITUTE($I124,CHAR(13),"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4" s="277" t="str" cm="1">
        <f t="array" ref="V124">_xlfn.LET(
  _xlpm._post,$O124,
  _xlpm._txt,TRIM(SUBSTITUTE(SUBSTITUTE($J124,CHAR(13),"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4" s="277" t="str" cm="1">
        <f t="array" ref="W124">_xlfn.LET(_xlpm._post,$O124,_xlpm._reqTB,TRIM(SUBSTITUTE(SUBSTITUTE($K124,CHAR(13)," "),CHAR(10)," ")),_xlpm._code,TRIM(SUBSTITUTE(SUBSTITUTE($B124,CHAR(160),"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4" s="277"/>
      <c r="Y124" s="277" t="str">
        <f t="shared" si="7"/>
        <v/>
      </c>
      <c r="Z124" s="277" t="str">
        <f>_xlfn.LET(
  _xlpm.post,$O124,
  _xlpm.code,$B124,
  _xlpm.repRaw,IFERROR(_xlfn.XLOOKUP(_xlpm.code,'3.7 ESS'!$A:$A,'3.7 ESS'!$C:$C),""),
  _xlpm.rep,IF(_xlpm.repRaw="","NON",TRIM(SUBSTITUTE(SUBSTITUTE(_xlpm.repRaw,CHAR(160)," "),CHAR(10)," "))),
  IF(_xlpm.post&lt;&gt;"OUI","",
    IF(OR($M124="",$M124=0),"OUI",
      IF(OR(_xlpm.rep="Dès 2027",_xlpm.rep="dès 2027"),"dès 2027",
        IF(_xlpm.rep="OUI","OUI","NON")
      )
    )
  )
)</f>
        <v/>
      </c>
      <c r="AA124" s="286"/>
      <c r="AB124" s="293">
        <v>45.76</v>
      </c>
      <c r="AC124" s="378"/>
      <c r="AD124" s="286"/>
      <c r="AE124" s="293">
        <v>46.64</v>
      </c>
      <c r="AF124" s="378"/>
      <c r="AG124" s="286"/>
      <c r="AH124" s="365"/>
      <c r="AI124" s="366"/>
      <c r="AJ124" s="366"/>
      <c r="AK124" s="367"/>
      <c r="AL124" s="280">
        <f t="shared" si="6"/>
        <v>0</v>
      </c>
      <c r="AM124" s="280">
        <f t="shared" si="5"/>
        <v>0</v>
      </c>
      <c r="AN124" s="286"/>
      <c r="AO124" s="365"/>
      <c r="AP124" s="366"/>
      <c r="AQ124" s="366"/>
      <c r="AR124" s="367"/>
    </row>
    <row r="125" spans="1:44" s="178" customFormat="1" ht="51.75" thickBot="1">
      <c r="A125" s="646"/>
      <c r="B125" s="281" t="s">
        <v>177</v>
      </c>
      <c r="C125" s="172" t="s">
        <v>327</v>
      </c>
      <c r="D125" s="207" t="s">
        <v>220</v>
      </c>
      <c r="E125" s="208" t="s">
        <v>845</v>
      </c>
      <c r="F125" s="209">
        <v>2</v>
      </c>
      <c r="G125" s="209">
        <v>2</v>
      </c>
      <c r="H125" s="209">
        <v>2</v>
      </c>
      <c r="I125" s="209" t="s">
        <v>447</v>
      </c>
      <c r="J125" s="209"/>
      <c r="K125" s="209"/>
      <c r="L125" s="211"/>
      <c r="M125" s="211"/>
      <c r="O125" s="389"/>
      <c r="P125" s="277" t="str">
        <f>_xlfn.LET(
  _xlpm.post,$O125,
  _xlpm.req,TRIM(SUBSTITUTE($D125,CHAR(160),"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5" s="277" t="str" cm="1">
        <f t="array" ref="Q125">_xlfn.LET(
 _xlpm.post,$O125,
 _xlpm.txt,TRIM(SUBSTITUTE(SUBSTITUTE($E125,CHAR(13),""),CHAR(10),"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5" s="277" t="str" cm="1">
        <f t="array" ref="R125">IF($O125&lt;&gt;"OUI","",IF(OR($F125="",$E125=""),"OUI",
_xlfn.LET(
_xlpm.req,$F125,
_xlpm.titres,'3.2 Spécialiste'!$A$16:$A$203,
_xlpm.nbS,'3.2 Spécialiste'!$B$16:$B$203,
_xlpm.nbI,'3.2 Spécialiste'!$C$16:$C$203,
_xlpm.niv,'3.2 Spécialiste'!$D$16:$D$203,
_xlpm.estRequis,ISNUMBER(SEARCH(_xlpm.titres,$E125)),
_xlpm.aMed,((_xlpm.nbS+_xlpm.nbI)&gt;0)*_xlpm.estRequis,
_xlpm.ok,_xlpm.aMed*(IF(_xlpm.niv="",0,_xlpm.niv)&gt;=_xlpm.req),
IF(SUMPRODUCT(_xlpm.ok)&gt;0,"OUI","NON")
)))</f>
        <v/>
      </c>
      <c r="S125" s="277" t="str">
        <f>_xlfn.LET(
  _xlpm.post,$O125,
  _xlpm.req,$G125,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5" s="277" t="str">
        <f>_xlfn.LET(
  _xlpm.post,$O125,
  _xlpm.req,$H125,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5" s="277" t="str" cm="1">
        <f t="array" ref="U125">_xlfn.LET(
  _xlpm._post,$O125,
  _xlpm._txt,TRIM(SUBSTITUTE(SUBSTITUTE($I125,CHAR(13),"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5" s="277" t="str" cm="1">
        <f t="array" ref="V125">_xlfn.LET(
  _xlpm._post,$O125,
  _xlpm._txt,TRIM(SUBSTITUTE(SUBSTITUTE($J125,CHAR(13),"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5" s="277" t="str" cm="1">
        <f t="array" ref="W125">_xlfn.LET(_xlpm._post,$O125,_xlpm._reqTB,TRIM(SUBSTITUTE(SUBSTITUTE($K125,CHAR(13)," "),CHAR(10)," ")),_xlpm._code,TRIM(SUBSTITUTE(SUBSTITUTE($B125,CHAR(160),"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5" s="277"/>
      <c r="Y125" s="277" t="str">
        <f t="shared" si="7"/>
        <v/>
      </c>
      <c r="Z125" s="277" t="str">
        <f>_xlfn.LET(
  _xlpm.post,$O125,
  _xlpm.code,$B125,
  _xlpm.repRaw,IFERROR(_xlfn.XLOOKUP(_xlpm.code,'3.7 ESS'!$A:$A,'3.7 ESS'!$C:$C),""),
  _xlpm.rep,IF(_xlpm.repRaw="","NON",TRIM(SUBSTITUTE(SUBSTITUTE(_xlpm.repRaw,CHAR(160)," "),CHAR(10)," "))),
  IF(_xlpm.post&lt;&gt;"OUI","",
    IF(OR($M125="",$M125=0),"OUI",
      IF(OR(_xlpm.rep="Dès 2027",_xlpm.rep="dès 2027"),"dès 2027",
        IF(_xlpm.rep="OUI","OUI","NON")
      )
    )
  )
)</f>
        <v/>
      </c>
      <c r="AA125" s="286"/>
      <c r="AB125" s="310">
        <v>15.8832</v>
      </c>
      <c r="AC125" s="390"/>
      <c r="AD125" s="286"/>
      <c r="AE125" s="310">
        <v>15.8832</v>
      </c>
      <c r="AF125" s="390"/>
      <c r="AG125" s="286"/>
      <c r="AH125" s="386"/>
      <c r="AI125" s="387"/>
      <c r="AJ125" s="387"/>
      <c r="AK125" s="388"/>
      <c r="AL125" s="280">
        <f t="shared" si="6"/>
        <v>0</v>
      </c>
      <c r="AM125" s="280">
        <f t="shared" si="5"/>
        <v>0</v>
      </c>
      <c r="AN125" s="286"/>
      <c r="AO125" s="386"/>
      <c r="AP125" s="387"/>
      <c r="AQ125" s="387"/>
      <c r="AR125" s="388"/>
    </row>
    <row r="126" spans="1:44" s="178" customFormat="1">
      <c r="A126" s="662" t="s">
        <v>328</v>
      </c>
      <c r="B126" s="332" t="s">
        <v>178</v>
      </c>
      <c r="C126" s="333" t="s">
        <v>328</v>
      </c>
      <c r="D126" s="235" t="s">
        <v>371</v>
      </c>
      <c r="E126" s="236" t="s">
        <v>775</v>
      </c>
      <c r="F126" s="237">
        <v>2</v>
      </c>
      <c r="G126" s="237"/>
      <c r="H126" s="237">
        <v>1</v>
      </c>
      <c r="I126" s="237"/>
      <c r="J126" s="237"/>
      <c r="K126" s="237"/>
      <c r="L126" s="238"/>
      <c r="M126" s="238"/>
      <c r="O126" s="238"/>
      <c r="P126" s="277" t="str">
        <f>_xlfn.LET(
  _xlpm.post,$O126,
  _xlpm.req,TRIM(SUBSTITUTE($D126,CHAR(160),"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6" s="277" t="str" cm="1">
        <f t="array" ref="Q126">_xlfn.LET(
 _xlpm.post,$O126,
 _xlpm.txt,TRIM(SUBSTITUTE(SUBSTITUTE($E126,CHAR(13),""),CHAR(10),"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6" s="277" t="str" cm="1">
        <f t="array" ref="R126">IF($O126&lt;&gt;"OUI","",IF(OR($F126="",$E126=""),"OUI",
_xlfn.LET(
_xlpm.req,$F126,
_xlpm.titres,'3.2 Spécialiste'!$A$16:$A$203,
_xlpm.nbS,'3.2 Spécialiste'!$B$16:$B$203,
_xlpm.nbI,'3.2 Spécialiste'!$C$16:$C$203,
_xlpm.niv,'3.2 Spécialiste'!$D$16:$D$203,
_xlpm.estRequis,ISNUMBER(SEARCH(_xlpm.titres,$E126)),
_xlpm.aMed,((_xlpm.nbS+_xlpm.nbI)&gt;0)*_xlpm.estRequis,
_xlpm.ok,_xlpm.aMed*(IF(_xlpm.niv="",0,_xlpm.niv)&gt;=_xlpm.req),
IF(SUMPRODUCT(_xlpm.ok)&gt;0,"OUI","NON")
)))</f>
        <v/>
      </c>
      <c r="S126" s="277" t="str">
        <f>_xlfn.LET(
  _xlpm.post,$O126,
  _xlpm.req,$G126,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6" s="277" t="str">
        <f>_xlfn.LET(
  _xlpm.post,$O126,
  _xlpm.req,$H126,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6" s="277" t="str" cm="1">
        <f t="array" ref="U126">_xlfn.LET(
  _xlpm._post,$O126,
  _xlpm._txt,TRIM(SUBSTITUTE(SUBSTITUTE($I126,CHAR(13),"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6" s="277" t="str" cm="1">
        <f t="array" ref="V126">_xlfn.LET(
  _xlpm._post,$O126,
  _xlpm._txt,TRIM(SUBSTITUTE(SUBSTITUTE($J126,CHAR(13),"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6" s="277" t="str" cm="1">
        <f t="array" ref="W126">_xlfn.LET(_xlpm._post,$O126,_xlpm._reqTB,TRIM(SUBSTITUTE(SUBSTITUTE($K126,CHAR(13)," "),CHAR(10)," ")),_xlpm._code,TRIM(SUBSTITUTE(SUBSTITUTE($B126,CHAR(160),"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6" s="277"/>
      <c r="Y126" s="277" t="str">
        <f t="shared" si="7"/>
        <v/>
      </c>
      <c r="Z126" s="277" t="str">
        <f>_xlfn.LET(
  _xlpm.post,$O126,
  _xlpm.code,$B126,
  _xlpm.repRaw,IFERROR(_xlfn.XLOOKUP(_xlpm.code,'3.7 ESS'!$A:$A,'3.7 ESS'!$C:$C),""),
  _xlpm.rep,IF(_xlpm.repRaw="","NON",TRIM(SUBSTITUTE(SUBSTITUTE(_xlpm.repRaw,CHAR(160)," "),CHAR(10)," "))),
  IF(_xlpm.post&lt;&gt;"OUI","",
    IF(OR($M126="",$M126=0),"OUI",
      IF(OR(_xlpm.rep="Dès 2027",_xlpm.rep="dès 2027"),"dès 2027",
        IF(_xlpm.rep="OUI","OUI","NON")
      )
    )
  )
)</f>
        <v/>
      </c>
      <c r="AA126" s="286"/>
      <c r="AB126" s="326"/>
      <c r="AC126" s="326"/>
      <c r="AD126" s="286"/>
      <c r="AE126" s="326"/>
      <c r="AF126" s="326"/>
      <c r="AG126" s="286"/>
      <c r="AH126" s="327"/>
      <c r="AI126" s="328"/>
      <c r="AJ126" s="328"/>
      <c r="AK126" s="329"/>
      <c r="AL126" s="280"/>
      <c r="AM126" s="280"/>
      <c r="AN126" s="286"/>
      <c r="AO126" s="327"/>
      <c r="AP126" s="328"/>
      <c r="AQ126" s="328"/>
      <c r="AR126" s="329"/>
    </row>
    <row r="127" spans="1:44" s="178" customFormat="1" ht="51">
      <c r="A127" s="663"/>
      <c r="B127" s="334" t="s">
        <v>179</v>
      </c>
      <c r="C127" s="335" t="s">
        <v>329</v>
      </c>
      <c r="D127" s="188" t="s">
        <v>371</v>
      </c>
      <c r="E127" s="189" t="s">
        <v>776</v>
      </c>
      <c r="F127" s="190">
        <v>2</v>
      </c>
      <c r="G127" s="190"/>
      <c r="H127" s="190">
        <v>2</v>
      </c>
      <c r="I127" s="190" t="s">
        <v>103</v>
      </c>
      <c r="J127" s="190" t="s">
        <v>193</v>
      </c>
      <c r="K127" s="190" t="s">
        <v>450</v>
      </c>
      <c r="L127" s="191" t="s">
        <v>400</v>
      </c>
      <c r="M127" s="191"/>
      <c r="O127" s="191"/>
      <c r="P127" s="277" t="str">
        <f>_xlfn.LET(
  _xlpm.post,$O127,
  _xlpm.req,TRIM(SUBSTITUTE($D127,CHAR(160),"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7" s="277" t="str" cm="1">
        <f t="array" ref="Q127">_xlfn.LET(
 _xlpm.post,$O127,
 _xlpm.txt,TRIM(SUBSTITUTE(SUBSTITUTE($E127,CHAR(13),""),CHAR(10),"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7" s="277" t="str" cm="1">
        <f t="array" ref="R127">IF($O127&lt;&gt;"OUI","",IF(OR($F127="",$E127=""),"OUI",
_xlfn.LET(
_xlpm.req,$F127,
_xlpm.titres,'3.2 Spécialiste'!$A$16:$A$203,
_xlpm.nbS,'3.2 Spécialiste'!$B$16:$B$203,
_xlpm.nbI,'3.2 Spécialiste'!$C$16:$C$203,
_xlpm.niv,'3.2 Spécialiste'!$D$16:$D$203,
_xlpm.estRequis,ISNUMBER(SEARCH(_xlpm.titres,$E127)),
_xlpm.aMed,((_xlpm.nbS+_xlpm.nbI)&gt;0)*_xlpm.estRequis,
_xlpm.ok,_xlpm.aMed*(IF(_xlpm.niv="",0,_xlpm.niv)&gt;=_xlpm.req),
IF(SUMPRODUCT(_xlpm.ok)&gt;0,"OUI","NON")
)))</f>
        <v/>
      </c>
      <c r="S127" s="277" t="str">
        <f>_xlfn.LET(
  _xlpm.post,$O127,
  _xlpm.req,$G127,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7" s="277" t="str">
        <f>_xlfn.LET(
  _xlpm.post,$O127,
  _xlpm.req,$H127,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7" s="277" t="str" cm="1">
        <f t="array" ref="U127">_xlfn.LET(
  _xlpm._post,$O127,
  _xlpm._txt,TRIM(SUBSTITUTE(SUBSTITUTE($I127,CHAR(13),"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7" s="277" t="str" cm="1">
        <f t="array" ref="V127">_xlfn.LET(
  _xlpm._post,$O127,
  _xlpm._txt,TRIM(SUBSTITUTE(SUBSTITUTE($J127,CHAR(13),"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7" s="277" t="str" cm="1">
        <f t="array" ref="W127">_xlfn.LET(_xlpm._post,$O127,_xlpm._reqTB,TRIM(SUBSTITUTE(SUBSTITUTE($K127,CHAR(13)," "),CHAR(10)," ")),_xlpm._code,TRIM(SUBSTITUTE(SUBSTITUTE($B127,CHAR(160),"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7" s="277">
        <v>20</v>
      </c>
      <c r="Y127" s="277" t="str">
        <f t="shared" si="7"/>
        <v/>
      </c>
      <c r="Z127" s="277" t="str">
        <f>_xlfn.LET(
  _xlpm.post,$O127,
  _xlpm.code,$B127,
  _xlpm.repRaw,IFERROR(_xlfn.XLOOKUP(_xlpm.code,'3.7 ESS'!$A:$A,'3.7 ESS'!$C:$C),""),
  _xlpm.rep,IF(_xlpm.repRaw="","NON",TRIM(SUBSTITUTE(SUBSTITUTE(_xlpm.repRaw,CHAR(160)," "),CHAR(10)," "))),
  IF(_xlpm.post&lt;&gt;"OUI","",
    IF(OR($M127="",$M127=0),"OUI",
      IF(OR(_xlpm.rep="Dès 2027",_xlpm.rep="dès 2027"),"dès 2027",
        IF(_xlpm.rep="OUI","OUI","NON")
      )
    )
  )
)</f>
        <v/>
      </c>
      <c r="AA127" s="336"/>
      <c r="AB127" s="294"/>
      <c r="AC127" s="294"/>
      <c r="AD127" s="286"/>
      <c r="AE127" s="294"/>
      <c r="AF127" s="294"/>
      <c r="AG127" s="286"/>
      <c r="AH127" s="295"/>
      <c r="AI127" s="296"/>
      <c r="AJ127" s="296"/>
      <c r="AK127" s="297"/>
      <c r="AL127" s="280"/>
      <c r="AM127" s="280"/>
      <c r="AN127" s="286"/>
      <c r="AO127" s="295"/>
      <c r="AP127" s="296"/>
      <c r="AQ127" s="296"/>
      <c r="AR127" s="297"/>
    </row>
    <row r="128" spans="1:44" s="178" customFormat="1" ht="38.25">
      <c r="A128" s="663"/>
      <c r="B128" s="334" t="s">
        <v>180</v>
      </c>
      <c r="C128" s="335" t="s">
        <v>330</v>
      </c>
      <c r="D128" s="188" t="s">
        <v>371</v>
      </c>
      <c r="E128" s="189" t="s">
        <v>777</v>
      </c>
      <c r="F128" s="190">
        <v>2</v>
      </c>
      <c r="G128" s="190"/>
      <c r="H128" s="190">
        <v>1</v>
      </c>
      <c r="I128" s="190"/>
      <c r="J128" s="190"/>
      <c r="K128" s="190" t="s">
        <v>369</v>
      </c>
      <c r="L128" s="191" t="s">
        <v>996</v>
      </c>
      <c r="M128" s="191" t="s">
        <v>60</v>
      </c>
      <c r="O128" s="191"/>
      <c r="P128" s="277" t="str">
        <f>_xlfn.LET(
  _xlpm.post,$O128,
  _xlpm.req,TRIM(SUBSTITUTE($D128,CHAR(160),"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8" s="277" t="str" cm="1">
        <f t="array" ref="Q128">_xlfn.LET(
 _xlpm.post,$O128,
 _xlpm.txt,TRIM(SUBSTITUTE(SUBSTITUTE($E128,CHAR(13),""),CHAR(10),"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8" s="277" t="str" cm="1">
        <f t="array" ref="R128">IF($O128&lt;&gt;"OUI","",IF(OR($F128="",$E128=""),"OUI",
_xlfn.LET(
_xlpm.req,$F128,
_xlpm.titres,'3.2 Spécialiste'!$A$16:$A$203,
_xlpm.nbS,'3.2 Spécialiste'!$B$16:$B$203,
_xlpm.nbI,'3.2 Spécialiste'!$C$16:$C$203,
_xlpm.niv,'3.2 Spécialiste'!$D$16:$D$203,
_xlpm.estRequis,ISNUMBER(SEARCH(_xlpm.titres,$E128)),
_xlpm.aMed,((_xlpm.nbS+_xlpm.nbI)&gt;0)*_xlpm.estRequis,
_xlpm.ok,_xlpm.aMed*(IF(_xlpm.niv="",0,_xlpm.niv)&gt;=_xlpm.req),
IF(SUMPRODUCT(_xlpm.ok)&gt;0,"OUI","NON")
)))</f>
        <v/>
      </c>
      <c r="S128" s="277" t="str">
        <f>_xlfn.LET(
  _xlpm.post,$O128,
  _xlpm.req,$G128,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8" s="277" t="str">
        <f>_xlfn.LET(
  _xlpm.post,$O128,
  _xlpm.req,$H128,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8" s="277" t="str" cm="1">
        <f t="array" ref="U128">_xlfn.LET(
  _xlpm._post,$O128,
  _xlpm._txt,TRIM(SUBSTITUTE(SUBSTITUTE($I128,CHAR(13),"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8" s="277" t="str" cm="1">
        <f t="array" ref="V128">_xlfn.LET(
  _xlpm._post,$O128,
  _xlpm._txt,TRIM(SUBSTITUTE(SUBSTITUTE($J128,CHAR(13),"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8" s="277" t="str" cm="1">
        <f t="array" ref="W128">_xlfn.LET(_xlpm._post,$O128,_xlpm._reqTB,TRIM(SUBSTITUTE(SUBSTITUTE($K128,CHAR(13)," "),CHAR(10)," ")),_xlpm._code,TRIM(SUBSTITUTE(SUBSTITUTE($B128,CHAR(160),"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8" s="322">
        <v>100</v>
      </c>
      <c r="Y128" s="323" t="str">
        <f t="shared" si="7"/>
        <v/>
      </c>
      <c r="Z128" s="277" t="str">
        <f>_xlfn.LET(
  _xlpm.post,$O128,
  _xlpm.code,$B128,
  _xlpm.repRaw,IFERROR(_xlfn.XLOOKUP(_xlpm.code,'3.7 ESS'!$A:$A,'3.7 ESS'!$C:$C),""),
  _xlpm.rep,IF(_xlpm.repRaw="","NON",TRIM(SUBSTITUTE(SUBSTITUTE(_xlpm.repRaw,CHAR(160)," "),CHAR(10)," "))),
  IF(_xlpm.post&lt;&gt;"OUI","",
    IF(OR($M128="",$M128=0),"OUI",
      IF(OR(_xlpm.rep="Dès 2027",_xlpm.rep="dès 2027"),"dès 2027",
        IF(_xlpm.rep="OUI","OUI","NON")
      )
    )
  )
)</f>
        <v/>
      </c>
      <c r="AA128" s="286"/>
      <c r="AB128" s="294"/>
      <c r="AC128" s="294"/>
      <c r="AD128" s="286"/>
      <c r="AE128" s="294"/>
      <c r="AF128" s="294"/>
      <c r="AG128" s="286"/>
      <c r="AH128" s="295"/>
      <c r="AI128" s="296"/>
      <c r="AJ128" s="296"/>
      <c r="AK128" s="297"/>
      <c r="AL128" s="280"/>
      <c r="AM128" s="280"/>
      <c r="AN128" s="286"/>
      <c r="AO128" s="295"/>
      <c r="AP128" s="296"/>
      <c r="AQ128" s="296"/>
      <c r="AR128" s="297"/>
    </row>
    <row r="129" spans="1:44" s="178" customFormat="1" ht="26.25" thickBot="1">
      <c r="A129" s="664"/>
      <c r="B129" s="337" t="s">
        <v>181</v>
      </c>
      <c r="C129" s="338" t="s">
        <v>331</v>
      </c>
      <c r="D129" s="194" t="s">
        <v>220</v>
      </c>
      <c r="E129" s="195" t="s">
        <v>777</v>
      </c>
      <c r="F129" s="196">
        <v>2</v>
      </c>
      <c r="G129" s="196"/>
      <c r="H129" s="196">
        <v>2</v>
      </c>
      <c r="I129" s="196" t="s">
        <v>178</v>
      </c>
      <c r="J129" s="196"/>
      <c r="K129" s="196"/>
      <c r="L129" s="197"/>
      <c r="M129" s="197" t="s">
        <v>60</v>
      </c>
      <c r="O129" s="197"/>
      <c r="P129" s="277" t="str">
        <f>_xlfn.LET(
  _xlpm.post,$O129,
  _xlpm.req,TRIM(SUBSTITUTE($D129,CHAR(160),"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29" s="277" t="str" cm="1">
        <f t="array" ref="Q129">_xlfn.LET(
 _xlpm.post,$O129,
 _xlpm.txt,TRIM(SUBSTITUTE(SUBSTITUTE($E129,CHAR(13),""),CHAR(10),"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29" s="277" t="str" cm="1">
        <f t="array" ref="R129">IF($O129&lt;&gt;"OUI","",IF(OR($F129="",$E129=""),"OUI",
_xlfn.LET(
_xlpm.req,$F129,
_xlpm.titres,'3.2 Spécialiste'!$A$16:$A$203,
_xlpm.nbS,'3.2 Spécialiste'!$B$16:$B$203,
_xlpm.nbI,'3.2 Spécialiste'!$C$16:$C$203,
_xlpm.niv,'3.2 Spécialiste'!$D$16:$D$203,
_xlpm.estRequis,ISNUMBER(SEARCH(_xlpm.titres,$E129)),
_xlpm.aMed,((_xlpm.nbS+_xlpm.nbI)&gt;0)*_xlpm.estRequis,
_xlpm.ok,_xlpm.aMed*(IF(_xlpm.niv="",0,_xlpm.niv)&gt;=_xlpm.req),
IF(SUMPRODUCT(_xlpm.ok)&gt;0,"OUI","NON")
)))</f>
        <v/>
      </c>
      <c r="S129" s="277" t="str">
        <f>_xlfn.LET(
  _xlpm.post,$O129,
  _xlpm.req,$G129,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29" s="277" t="str">
        <f>_xlfn.LET(
  _xlpm.post,$O129,
  _xlpm.req,$H129,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29" s="277" t="str" cm="1">
        <f t="array" ref="U129">_xlfn.LET(
  _xlpm._post,$O129,
  _xlpm._txt,TRIM(SUBSTITUTE(SUBSTITUTE($I129,CHAR(13),"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29" s="277" t="str" cm="1">
        <f t="array" ref="V129">_xlfn.LET(
  _xlpm._post,$O129,
  _xlpm._txt,TRIM(SUBSTITUTE(SUBSTITUTE($J129,CHAR(13),"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29" s="277" t="str" cm="1">
        <f t="array" ref="W129">_xlfn.LET(_xlpm._post,$O129,_xlpm._reqTB,TRIM(SUBSTITUTE(SUBSTITUTE($K129,CHAR(13)," "),CHAR(10)," ")),_xlpm._code,TRIM(SUBSTITUTE(SUBSTITUTE($B129,CHAR(160),"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29" s="277"/>
      <c r="Y129" s="277" t="str">
        <f t="shared" si="7"/>
        <v/>
      </c>
      <c r="Z129" s="277" t="str">
        <f>_xlfn.LET(
  _xlpm.post,$O129,
  _xlpm.code,$B129,
  _xlpm.repRaw,IFERROR(_xlfn.XLOOKUP(_xlpm.code,'3.7 ESS'!$A:$A,'3.7 ESS'!$C:$C),""),
  _xlpm.rep,IF(_xlpm.repRaw="","NON",TRIM(SUBSTITUTE(SUBSTITUTE(_xlpm.repRaw,CHAR(160)," "),CHAR(10)," "))),
  IF(_xlpm.post&lt;&gt;"OUI","",
    IF(OR($M129="",$M129=0),"OUI",
      IF(OR(_xlpm.rep="Dès 2027",_xlpm.rep="dès 2027"),"dès 2027",
        IF(_xlpm.rep="OUI","OUI","NON")
      )
    )
  )
)</f>
        <v/>
      </c>
      <c r="AA129" s="286"/>
      <c r="AB129" s="300"/>
      <c r="AC129" s="300"/>
      <c r="AD129" s="286"/>
      <c r="AE129" s="300"/>
      <c r="AF129" s="300"/>
      <c r="AG129" s="286"/>
      <c r="AH129" s="301"/>
      <c r="AI129" s="302"/>
      <c r="AJ129" s="302"/>
      <c r="AK129" s="303"/>
      <c r="AL129" s="280"/>
      <c r="AM129" s="280"/>
      <c r="AN129" s="286"/>
      <c r="AO129" s="301"/>
      <c r="AP129" s="302"/>
      <c r="AQ129" s="302"/>
      <c r="AR129" s="303"/>
    </row>
    <row r="130" spans="1:44" s="178" customFormat="1">
      <c r="A130" s="644" t="s">
        <v>332</v>
      </c>
      <c r="B130" s="272" t="s">
        <v>182</v>
      </c>
      <c r="C130" s="273" t="s">
        <v>333</v>
      </c>
      <c r="D130" s="240"/>
      <c r="E130" s="220" t="s">
        <v>775</v>
      </c>
      <c r="F130" s="275">
        <v>0</v>
      </c>
      <c r="G130" s="275"/>
      <c r="H130" s="275"/>
      <c r="I130" s="275" t="s">
        <v>187</v>
      </c>
      <c r="J130" s="275" t="s">
        <v>452</v>
      </c>
      <c r="K130" s="275"/>
      <c r="L130" s="177"/>
      <c r="M130" s="177" t="s">
        <v>60</v>
      </c>
      <c r="O130" s="376"/>
      <c r="P130" s="277" t="str">
        <f>_xlfn.LET(
  _xlpm.post,$O130,
  _xlpm.req,TRIM(SUBSTITUTE($D130,CHAR(160),"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0" s="277" t="str" cm="1">
        <f t="array" ref="Q130">_xlfn.LET(
 _xlpm.post,$O130,
 _xlpm.txt,TRIM(SUBSTITUTE(SUBSTITUTE($E130,CHAR(13),""),CHAR(10),"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0" s="277" t="str" cm="1">
        <f t="array" ref="R130">IF($O130&lt;&gt;"OUI","",IF(OR($F130="",$E130=""),"OUI",
_xlfn.LET(
_xlpm.req,$F130,
_xlpm.titres,'3.2 Spécialiste'!$A$16:$A$203,
_xlpm.nbS,'3.2 Spécialiste'!$B$16:$B$203,
_xlpm.nbI,'3.2 Spécialiste'!$C$16:$C$203,
_xlpm.niv,'3.2 Spécialiste'!$D$16:$D$203,
_xlpm.estRequis,ISNUMBER(SEARCH(_xlpm.titres,$E130)),
_xlpm.aMed,((_xlpm.nbS+_xlpm.nbI)&gt;0)*_xlpm.estRequis,
_xlpm.ok,_xlpm.aMed*(IF(_xlpm.niv="",0,_xlpm.niv)&gt;=_xlpm.req),
IF(SUMPRODUCT(_xlpm.ok)&gt;0,"OUI","NON")
)))</f>
        <v/>
      </c>
      <c r="S130" s="277" t="str">
        <f>_xlfn.LET(
  _xlpm.post,$O130,
  _xlpm.req,$G130,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0" s="277" t="str">
        <f>_xlfn.LET(
  _xlpm.post,$O130,
  _xlpm.req,$H130,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0" s="277" t="str" cm="1">
        <f t="array" ref="U130">_xlfn.LET(
  _xlpm._post,$O130,
  _xlpm._txt,TRIM(SUBSTITUTE(SUBSTITUTE($I130,CHAR(13),"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0" s="277" t="str" cm="1">
        <f t="array" ref="V130">_xlfn.LET(
  _xlpm._post,$O130,
  _xlpm._txt,TRIM(SUBSTITUTE(SUBSTITUTE($J130,CHAR(13),"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0" s="277" t="str" cm="1">
        <f t="array" ref="W130">_xlfn.LET(_xlpm._post,$O130,_xlpm._reqTB,TRIM(SUBSTITUTE(SUBSTITUTE($K130,CHAR(13)," "),CHAR(10)," ")),_xlpm._code,TRIM(SUBSTITUTE(SUBSTITUTE($B130,CHAR(160),"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0" s="277"/>
      <c r="Y130" s="277" t="str">
        <f t="shared" si="7"/>
        <v/>
      </c>
      <c r="Z130" s="277" t="str">
        <f>_xlfn.LET(
  _xlpm.post,$O130,
  _xlpm.code,$B130,
  _xlpm.repRaw,IFERROR(_xlfn.XLOOKUP(_xlpm.code,'3.7 ESS'!$A:$A,'3.7 ESS'!$C:$C),""),
  _xlpm.rep,IF(_xlpm.repRaw="","NON",TRIM(SUBSTITUTE(SUBSTITUTE(_xlpm.repRaw,CHAR(160)," "),CHAR(10)," "))),
  IF(_xlpm.post&lt;&gt;"OUI","",
    IF(OR($M130="",$M130=0),"OUI",
      IF(OR(_xlpm.rep="Dès 2027",_xlpm.rep="dès 2027"),"dès 2027",
        IF(_xlpm.rep="OUI","OUI","NON")
      )
    )
  )
)</f>
        <v/>
      </c>
      <c r="AA130" s="286"/>
      <c r="AB130" s="339" t="s">
        <v>218</v>
      </c>
      <c r="AC130" s="339" t="s">
        <v>218</v>
      </c>
      <c r="AD130" s="286"/>
      <c r="AE130" s="339" t="s">
        <v>218</v>
      </c>
      <c r="AF130" s="339" t="s">
        <v>218</v>
      </c>
      <c r="AG130" s="286"/>
      <c r="AH130" s="365"/>
      <c r="AI130" s="366"/>
      <c r="AJ130" s="366"/>
      <c r="AK130" s="367"/>
      <c r="AL130" s="280">
        <f t="shared" si="6"/>
        <v>0</v>
      </c>
      <c r="AM130" s="280">
        <f t="shared" si="5"/>
        <v>0</v>
      </c>
      <c r="AN130" s="286"/>
      <c r="AO130" s="365"/>
      <c r="AP130" s="366"/>
      <c r="AQ130" s="366"/>
      <c r="AR130" s="367"/>
    </row>
    <row r="131" spans="1:44" s="178" customFormat="1" ht="25.5">
      <c r="A131" s="645"/>
      <c r="B131" s="288" t="s">
        <v>183</v>
      </c>
      <c r="C131" s="289" t="s">
        <v>334</v>
      </c>
      <c r="D131" s="205"/>
      <c r="E131" s="290"/>
      <c r="F131" s="241">
        <v>0</v>
      </c>
      <c r="G131" s="241"/>
      <c r="H131" s="241"/>
      <c r="I131" s="241" t="s">
        <v>452</v>
      </c>
      <c r="J131" s="241"/>
      <c r="K131" s="241"/>
      <c r="L131" s="184"/>
      <c r="M131" s="184" t="s">
        <v>60</v>
      </c>
      <c r="O131" s="377"/>
      <c r="P131" s="277" t="str">
        <f>_xlfn.LET(
  _xlpm.post,$O131,
  _xlpm.req,TRIM(SUBSTITUTE($D131,CHAR(160),"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1" s="277" t="str" cm="1">
        <f t="array" ref="Q131">_xlfn.LET(
 _xlpm.post,$O131,
 _xlpm.txt,TRIM(SUBSTITUTE(SUBSTITUTE($E131,CHAR(13),""),CHAR(10),"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1" s="277" t="str" cm="1">
        <f t="array" ref="R131">IF($O131&lt;&gt;"OUI","",IF(OR($F131="",$E131=""),"OUI",
_xlfn.LET(
_xlpm.req,$F131,
_xlpm.titres,'3.2 Spécialiste'!$A$16:$A$203,
_xlpm.nbS,'3.2 Spécialiste'!$B$16:$B$203,
_xlpm.nbI,'3.2 Spécialiste'!$C$16:$C$203,
_xlpm.niv,'3.2 Spécialiste'!$D$16:$D$203,
_xlpm.estRequis,ISNUMBER(SEARCH(_xlpm.titres,$E131)),
_xlpm.aMed,((_xlpm.nbS+_xlpm.nbI)&gt;0)*_xlpm.estRequis,
_xlpm.ok,_xlpm.aMed*(IF(_xlpm.niv="",0,_xlpm.niv)&gt;=_xlpm.req),
IF(SUMPRODUCT(_xlpm.ok)&gt;0,"OUI","NON")
)))</f>
        <v/>
      </c>
      <c r="S131" s="277" t="str">
        <f>_xlfn.LET(
  _xlpm.post,$O131,
  _xlpm.req,$G131,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1" s="277" t="str">
        <f>_xlfn.LET(
  _xlpm.post,$O131,
  _xlpm.req,$H131,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1" s="277" t="str" cm="1">
        <f t="array" ref="U131">_xlfn.LET(
  _xlpm._post,$O131,
  _xlpm._txt,TRIM(SUBSTITUTE(SUBSTITUTE($I131,CHAR(13),"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1" s="277" t="str" cm="1">
        <f t="array" ref="V131">_xlfn.LET(
  _xlpm._post,$O131,
  _xlpm._txt,TRIM(SUBSTITUTE(SUBSTITUTE($J131,CHAR(13),"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1" s="277" t="str" cm="1">
        <f t="array" ref="W131">_xlfn.LET(_xlpm._post,$O131,_xlpm._reqTB,TRIM(SUBSTITUTE(SUBSTITUTE($K131,CHAR(13)," "),CHAR(10)," ")),_xlpm._code,TRIM(SUBSTITUTE(SUBSTITUTE($B131,CHAR(160),"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1" s="277"/>
      <c r="Y131" s="277" t="str">
        <f t="shared" si="7"/>
        <v/>
      </c>
      <c r="Z131" s="277" t="str">
        <f>_xlfn.LET(
  _xlpm.post,$O131,
  _xlpm.code,$B131,
  _xlpm.repRaw,IFERROR(_xlfn.XLOOKUP(_xlpm.code,'3.7 ESS'!$A:$A,'3.7 ESS'!$C:$C),""),
  _xlpm.rep,IF(_xlpm.repRaw="","NON",TRIM(SUBSTITUTE(SUBSTITUTE(_xlpm.repRaw,CHAR(160)," "),CHAR(10)," "))),
  IF(_xlpm.post&lt;&gt;"OUI","",
    IF(OR($M131="",$M131=0),"OUI",
      IF(OR(_xlpm.rep="Dès 2027",_xlpm.rep="dès 2027"),"dès 2027",
        IF(_xlpm.rep="OUI","OUI","NON")
      )
    )
  )
)</f>
        <v/>
      </c>
      <c r="AA131" s="286"/>
      <c r="AB131" s="291" t="s">
        <v>218</v>
      </c>
      <c r="AC131" s="291" t="s">
        <v>218</v>
      </c>
      <c r="AD131" s="340"/>
      <c r="AE131" s="291" t="s">
        <v>218</v>
      </c>
      <c r="AF131" s="291" t="s">
        <v>218</v>
      </c>
      <c r="AG131" s="286"/>
      <c r="AH131" s="368"/>
      <c r="AI131" s="369"/>
      <c r="AJ131" s="369"/>
      <c r="AK131" s="370"/>
      <c r="AL131" s="280">
        <f t="shared" si="6"/>
        <v>0</v>
      </c>
      <c r="AM131" s="280">
        <f t="shared" si="5"/>
        <v>0</v>
      </c>
      <c r="AN131" s="286"/>
      <c r="AO131" s="368"/>
      <c r="AP131" s="369"/>
      <c r="AQ131" s="369"/>
      <c r="AR131" s="370"/>
    </row>
    <row r="132" spans="1:44" s="178" customFormat="1">
      <c r="A132" s="645"/>
      <c r="B132" s="288" t="s">
        <v>184</v>
      </c>
      <c r="C132" s="289" t="s">
        <v>335</v>
      </c>
      <c r="D132" s="205" t="s">
        <v>220</v>
      </c>
      <c r="E132" s="290" t="s">
        <v>775</v>
      </c>
      <c r="F132" s="241">
        <v>0</v>
      </c>
      <c r="G132" s="241">
        <v>4</v>
      </c>
      <c r="H132" s="241">
        <v>1</v>
      </c>
      <c r="I132" s="241" t="s">
        <v>188</v>
      </c>
      <c r="J132" s="241" t="s">
        <v>189</v>
      </c>
      <c r="K132" s="241"/>
      <c r="L132" s="184"/>
      <c r="M132" s="184" t="s">
        <v>60</v>
      </c>
      <c r="O132" s="377"/>
      <c r="P132" s="277" t="str">
        <f>_xlfn.LET(
  _xlpm.post,$O132,
  _xlpm.req,TRIM(SUBSTITUTE($D132,CHAR(160),"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2" s="277" t="str" cm="1">
        <f t="array" ref="Q132">_xlfn.LET(
 _xlpm.post,$O132,
 _xlpm.txt,TRIM(SUBSTITUTE(SUBSTITUTE($E132,CHAR(13),""),CHAR(10),"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2" s="277" t="str" cm="1">
        <f t="array" ref="R132">IF($O132&lt;&gt;"OUI","",IF(OR($F132="",$E132=""),"OUI",
_xlfn.LET(
_xlpm.req,$F132,
_xlpm.titres,'3.2 Spécialiste'!$A$16:$A$203,
_xlpm.nbS,'3.2 Spécialiste'!$B$16:$B$203,
_xlpm.nbI,'3.2 Spécialiste'!$C$16:$C$203,
_xlpm.niv,'3.2 Spécialiste'!$D$16:$D$203,
_xlpm.estRequis,ISNUMBER(SEARCH(_xlpm.titres,$E132)),
_xlpm.aMed,((_xlpm.nbS+_xlpm.nbI)&gt;0)*_xlpm.estRequis,
_xlpm.ok,_xlpm.aMed*(IF(_xlpm.niv="",0,_xlpm.niv)&gt;=_xlpm.req),
IF(SUMPRODUCT(_xlpm.ok)&gt;0,"OUI","NON")
)))</f>
        <v/>
      </c>
      <c r="S132" s="277" t="str">
        <f>_xlfn.LET(
  _xlpm.post,$O132,
  _xlpm.req,$G132,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2" s="277" t="str">
        <f>_xlfn.LET(
  _xlpm.post,$O132,
  _xlpm.req,$H132,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2" s="277" t="str" cm="1">
        <f t="array" ref="U132">_xlfn.LET(
  _xlpm._post,$O132,
  _xlpm._txt,TRIM(SUBSTITUTE(SUBSTITUTE($I132,CHAR(13),"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2" s="277" t="str" cm="1">
        <f t="array" ref="V132">_xlfn.LET(
  _xlpm._post,$O132,
  _xlpm._txt,TRIM(SUBSTITUTE(SUBSTITUTE($J132,CHAR(13),"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2" s="277" t="str" cm="1">
        <f t="array" ref="W132">_xlfn.LET(_xlpm._post,$O132,_xlpm._reqTB,TRIM(SUBSTITUTE(SUBSTITUTE($K132,CHAR(13)," "),CHAR(10)," ")),_xlpm._code,TRIM(SUBSTITUTE(SUBSTITUTE($B132,CHAR(160),"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2" s="277"/>
      <c r="Y132" s="277" t="str">
        <f t="shared" si="7"/>
        <v/>
      </c>
      <c r="Z132" s="277" t="str">
        <f>_xlfn.LET(
  _xlpm.post,$O132,
  _xlpm.code,$B132,
  _xlpm.repRaw,IFERROR(_xlfn.XLOOKUP(_xlpm.code,'3.7 ESS'!$A:$A,'3.7 ESS'!$C:$C),""),
  _xlpm.rep,IF(_xlpm.repRaw="","NON",TRIM(SUBSTITUTE(SUBSTITUTE(_xlpm.repRaw,CHAR(160)," "),CHAR(10)," "))),
  IF(_xlpm.post&lt;&gt;"OUI","",
    IF(OR($M132="",$M132=0),"OUI",
      IF(OR(_xlpm.rep="Dès 2027",_xlpm.rep="dès 2027"),"dès 2027",
        IF(_xlpm.rep="OUI","OUI","NON")
      )
    )
  )
)</f>
        <v/>
      </c>
      <c r="AA132" s="286"/>
      <c r="AB132" s="291">
        <v>1294.0116</v>
      </c>
      <c r="AC132" s="379"/>
      <c r="AD132" s="286"/>
      <c r="AE132" s="291">
        <v>1280.6955</v>
      </c>
      <c r="AF132" s="379"/>
      <c r="AG132" s="286"/>
      <c r="AH132" s="368"/>
      <c r="AI132" s="369"/>
      <c r="AJ132" s="369"/>
      <c r="AK132" s="370"/>
      <c r="AL132" s="280">
        <f t="shared" si="6"/>
        <v>0</v>
      </c>
      <c r="AM132" s="280">
        <f t="shared" si="5"/>
        <v>0</v>
      </c>
      <c r="AN132" s="286"/>
      <c r="AO132" s="368"/>
      <c r="AP132" s="369"/>
      <c r="AQ132" s="369"/>
      <c r="AR132" s="370"/>
    </row>
    <row r="133" spans="1:44" s="178" customFormat="1" ht="51">
      <c r="A133" s="645"/>
      <c r="B133" s="288" t="s">
        <v>185</v>
      </c>
      <c r="C133" s="289" t="s">
        <v>336</v>
      </c>
      <c r="D133" s="205" t="s">
        <v>220</v>
      </c>
      <c r="E133" s="290" t="s">
        <v>778</v>
      </c>
      <c r="F133" s="241">
        <v>0</v>
      </c>
      <c r="G133" s="241">
        <v>4</v>
      </c>
      <c r="H133" s="241">
        <v>2</v>
      </c>
      <c r="I133" s="241" t="s">
        <v>189</v>
      </c>
      <c r="J133" s="241" t="s">
        <v>186</v>
      </c>
      <c r="K133" s="241"/>
      <c r="L133" s="184" t="s">
        <v>454</v>
      </c>
      <c r="M133" s="184" t="s">
        <v>60</v>
      </c>
      <c r="O133" s="377"/>
      <c r="P133" s="277" t="str">
        <f>_xlfn.LET(
  _xlpm.post,$O133,
  _xlpm.req,TRIM(SUBSTITUTE($D133,CHAR(160),"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3" s="277" t="str" cm="1">
        <f t="array" ref="Q133">_xlfn.LET(
 _xlpm.post,$O133,
 _xlpm.txt,TRIM(SUBSTITUTE(SUBSTITUTE($E133,CHAR(13),""),CHAR(10),"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3" s="277" t="str" cm="1">
        <f t="array" ref="R133">IF($O133&lt;&gt;"OUI","",IF(OR($F133="",$E133=""),"OUI",
_xlfn.LET(
_xlpm.req,$F133,
_xlpm.titres,'3.2 Spécialiste'!$A$16:$A$203,
_xlpm.nbS,'3.2 Spécialiste'!$B$16:$B$203,
_xlpm.nbI,'3.2 Spécialiste'!$C$16:$C$203,
_xlpm.niv,'3.2 Spécialiste'!$D$16:$D$203,
_xlpm.estRequis,ISNUMBER(SEARCH(_xlpm.titres,$E133)),
_xlpm.aMed,((_xlpm.nbS+_xlpm.nbI)&gt;0)*_xlpm.estRequis,
_xlpm.ok,_xlpm.aMed*(IF(_xlpm.niv="",0,_xlpm.niv)&gt;=_xlpm.req),
IF(SUMPRODUCT(_xlpm.ok)&gt;0,"OUI","NON")
)))</f>
        <v/>
      </c>
      <c r="S133" s="277" t="str">
        <f>_xlfn.LET(
  _xlpm.post,$O133,
  _xlpm.req,$G133,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3" s="277" t="str">
        <f>_xlfn.LET(
  _xlpm.post,$O133,
  _xlpm.req,$H133,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3" s="277" t="str" cm="1">
        <f t="array" ref="U133">_xlfn.LET(
  _xlpm._post,$O133,
  _xlpm._txt,TRIM(SUBSTITUTE(SUBSTITUTE($I133,CHAR(13),"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3" s="277" t="str" cm="1">
        <f t="array" ref="V133">_xlfn.LET(
  _xlpm._post,$O133,
  _xlpm._txt,TRIM(SUBSTITUTE(SUBSTITUTE($J133,CHAR(13),"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3" s="277" t="str" cm="1">
        <f t="array" ref="W133">_xlfn.LET(_xlpm._post,$O133,_xlpm._reqTB,TRIM(SUBSTITUTE(SUBSTITUTE($K133,CHAR(13)," "),CHAR(10)," ")),_xlpm._code,TRIM(SUBSTITUTE(SUBSTITUTE($B133,CHAR(160),"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3" s="322" t="s">
        <v>811</v>
      </c>
      <c r="Y133" s="323" t="str">
        <f>IF($O133&lt;&gt;"OUI","",
IF($AM132+$AM133&gt;=1500,"VERT",
IF($AM132+$AM133&gt;=1200,"ORANGE","ROUGE")
))</f>
        <v/>
      </c>
      <c r="Z133" s="277" t="str">
        <f>_xlfn.LET(
  _xlpm.post,$O133,
  _xlpm.code,$B133,
  _xlpm.repRaw,IFERROR(_xlfn.XLOOKUP(_xlpm.code,'3.7 ESS'!$A:$A,'3.7 ESS'!$C:$C),""),
  _xlpm.rep,IF(_xlpm.repRaw="","NON",TRIM(SUBSTITUTE(SUBSTITUTE(_xlpm.repRaw,CHAR(160)," "),CHAR(10)," "))),
  IF(_xlpm.post&lt;&gt;"OUI","",
    IF(OR($M133="",$M133=0),"OUI",
      IF(OR(_xlpm.rep="Dès 2027",_xlpm.rep="dès 2027"),"dès 2027",
        IF(_xlpm.rep="OUI","OUI","NON")
      )
    )
  )
)</f>
        <v/>
      </c>
      <c r="AA133" s="286"/>
      <c r="AB133" s="291">
        <v>14</v>
      </c>
      <c r="AC133" s="379"/>
      <c r="AD133" s="286"/>
      <c r="AE133" s="291">
        <v>13</v>
      </c>
      <c r="AF133" s="379"/>
      <c r="AG133" s="286"/>
      <c r="AH133" s="368"/>
      <c r="AI133" s="369"/>
      <c r="AJ133" s="369"/>
      <c r="AK133" s="370"/>
      <c r="AL133" s="280">
        <f t="shared" si="6"/>
        <v>0</v>
      </c>
      <c r="AM133" s="280">
        <f t="shared" si="5"/>
        <v>0</v>
      </c>
      <c r="AN133" s="286"/>
      <c r="AO133" s="368"/>
      <c r="AP133" s="369"/>
      <c r="AQ133" s="369"/>
      <c r="AR133" s="370"/>
    </row>
    <row r="134" spans="1:44" s="178" customFormat="1" ht="26.25" thickBot="1">
      <c r="A134" s="646"/>
      <c r="B134" s="281" t="s">
        <v>186</v>
      </c>
      <c r="C134" s="172" t="s">
        <v>337</v>
      </c>
      <c r="D134" s="207" t="s">
        <v>220</v>
      </c>
      <c r="E134" s="208" t="s">
        <v>782</v>
      </c>
      <c r="F134" s="209">
        <v>0</v>
      </c>
      <c r="G134" s="209">
        <v>4</v>
      </c>
      <c r="H134" s="209">
        <v>2</v>
      </c>
      <c r="I134" s="209" t="s">
        <v>190</v>
      </c>
      <c r="J134" s="209"/>
      <c r="K134" s="209"/>
      <c r="L134" s="211"/>
      <c r="M134" s="211" t="s">
        <v>60</v>
      </c>
      <c r="O134" s="389"/>
      <c r="P134" s="277" t="str">
        <f>_xlfn.LET(
  _xlpm.post,$O134,
  _xlpm.req,TRIM(SUBSTITUTE($D134,CHAR(160),"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4" s="277" t="str" cm="1">
        <f t="array" ref="Q134">_xlfn.LET(
 _xlpm.post,$O134,
 _xlpm.txt,TRIM(SUBSTITUTE(SUBSTITUTE($E134,CHAR(13),""),CHAR(10),"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4" s="277" t="str" cm="1">
        <f t="array" ref="R134">IF($O134&lt;&gt;"OUI","",IF(OR($F134="",$E134=""),"OUI",
_xlfn.LET(
_xlpm.req,$F134,
_xlpm.titres,'3.2 Spécialiste'!$A$16:$A$203,
_xlpm.nbS,'3.2 Spécialiste'!$B$16:$B$203,
_xlpm.nbI,'3.2 Spécialiste'!$C$16:$C$203,
_xlpm.niv,'3.2 Spécialiste'!$D$16:$D$203,
_xlpm.estRequis,ISNUMBER(SEARCH(_xlpm.titres,$E134)),
_xlpm.aMed,((_xlpm.nbS+_xlpm.nbI)&gt;0)*_xlpm.estRequis,
_xlpm.ok,_xlpm.aMed*(IF(_xlpm.niv="",0,_xlpm.niv)&gt;=_xlpm.req),
IF(SUMPRODUCT(_xlpm.ok)&gt;0,"OUI","NON")
)))</f>
        <v/>
      </c>
      <c r="S134" s="277" t="str">
        <f>_xlfn.LET(
  _xlpm.post,$O134,
  _xlpm.req,$G134,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4" s="277" t="str">
        <f>_xlfn.LET(
  _xlpm.post,$O134,
  _xlpm.req,$H134,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4" s="277" t="str" cm="1">
        <f t="array" ref="U134">_xlfn.LET(
  _xlpm._post,$O134,
  _xlpm._txt,TRIM(SUBSTITUTE(SUBSTITUTE($I134,CHAR(13),"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4" s="277" t="str" cm="1">
        <f t="array" ref="V134">_xlfn.LET(
  _xlpm._post,$O134,
  _xlpm._txt,TRIM(SUBSTITUTE(SUBSTITUTE($J134,CHAR(13),"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4" s="277" t="str" cm="1">
        <f t="array" ref="W134">_xlfn.LET(_xlpm._post,$O134,_xlpm._reqTB,TRIM(SUBSTITUTE(SUBSTITUTE($K134,CHAR(13)," "),CHAR(10)," ")),_xlpm._code,TRIM(SUBSTITUTE(SUBSTITUTE($B134,CHAR(160),"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4" s="277"/>
      <c r="Y134" s="277" t="str">
        <f t="shared" ref="Y134:Y156" si="8">IF($O134&lt;&gt;"OUI","",
IF(OR($X134="",$X134=0),"VERT",
IF($AM134&gt;=$X134,"VERT","ROUGE")
))</f>
        <v/>
      </c>
      <c r="Z134" s="277" t="str">
        <f>_xlfn.LET(
  _xlpm.post,$O134,
  _xlpm.code,$B134,
  _xlpm.repRaw,IFERROR(_xlfn.XLOOKUP(_xlpm.code,'3.7 ESS'!$A:$A,'3.7 ESS'!$C:$C),""),
  _xlpm.rep,IF(_xlpm.repRaw="","NON",TRIM(SUBSTITUTE(SUBSTITUTE(_xlpm.repRaw,CHAR(160)," "),CHAR(10)," "))),
  IF(_xlpm.post&lt;&gt;"OUI","",
    IF(OR($M134="",$M134=0),"OUI",
      IF(OR(_xlpm.rep="Dès 2027",_xlpm.rep="dès 2027"),"dès 2027",
        IF(_xlpm.rep="OUI","OUI","NON")
      )
    )
  )
)</f>
        <v/>
      </c>
      <c r="AA134" s="286"/>
      <c r="AB134" s="310">
        <v>6</v>
      </c>
      <c r="AC134" s="390"/>
      <c r="AD134" s="286"/>
      <c r="AE134" s="310">
        <v>8</v>
      </c>
      <c r="AF134" s="390"/>
      <c r="AG134" s="286"/>
      <c r="AH134" s="386"/>
      <c r="AI134" s="387"/>
      <c r="AJ134" s="387"/>
      <c r="AK134" s="388"/>
      <c r="AL134" s="280">
        <f t="shared" si="6"/>
        <v>0</v>
      </c>
      <c r="AM134" s="280">
        <f t="shared" si="5"/>
        <v>0</v>
      </c>
      <c r="AN134" s="286"/>
      <c r="AO134" s="386"/>
      <c r="AP134" s="387"/>
      <c r="AQ134" s="387"/>
      <c r="AR134" s="388"/>
    </row>
    <row r="135" spans="1:44" s="178" customFormat="1">
      <c r="A135" s="644" t="s">
        <v>338</v>
      </c>
      <c r="B135" s="272" t="s">
        <v>187</v>
      </c>
      <c r="C135" s="273" t="s">
        <v>339</v>
      </c>
      <c r="D135" s="240"/>
      <c r="E135" s="220"/>
      <c r="F135" s="275">
        <v>0</v>
      </c>
      <c r="G135" s="275"/>
      <c r="H135" s="275"/>
      <c r="I135" s="275" t="s">
        <v>182</v>
      </c>
      <c r="J135" s="275" t="s">
        <v>452</v>
      </c>
      <c r="K135" s="275"/>
      <c r="L135" s="177"/>
      <c r="M135" s="177" t="s">
        <v>60</v>
      </c>
      <c r="O135" s="376"/>
      <c r="P135" s="277" t="str">
        <f>_xlfn.LET(
  _xlpm.post,$O135,
  _xlpm.req,TRIM(SUBSTITUTE($D135,CHAR(160),"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5" s="277" t="str" cm="1">
        <f t="array" ref="Q135">_xlfn.LET(
 _xlpm.post,$O135,
 _xlpm.txt,TRIM(SUBSTITUTE(SUBSTITUTE($E135,CHAR(13),""),CHAR(10),"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5" s="277" t="str" cm="1">
        <f t="array" ref="R135">IF($O135&lt;&gt;"OUI","",IF(OR($F135="",$E135=""),"OUI",
_xlfn.LET(
_xlpm.req,$F135,
_xlpm.titres,'3.2 Spécialiste'!$A$16:$A$203,
_xlpm.nbS,'3.2 Spécialiste'!$B$16:$B$203,
_xlpm.nbI,'3.2 Spécialiste'!$C$16:$C$203,
_xlpm.niv,'3.2 Spécialiste'!$D$16:$D$203,
_xlpm.estRequis,ISNUMBER(SEARCH(_xlpm.titres,$E135)),
_xlpm.aMed,((_xlpm.nbS+_xlpm.nbI)&gt;0)*_xlpm.estRequis,
_xlpm.ok,_xlpm.aMed*(IF(_xlpm.niv="",0,_xlpm.niv)&gt;=_xlpm.req),
IF(SUMPRODUCT(_xlpm.ok)&gt;0,"OUI","NON")
)))</f>
        <v/>
      </c>
      <c r="S135" s="277" t="str">
        <f>_xlfn.LET(
  _xlpm.post,$O135,
  _xlpm.req,$G135,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5" s="277" t="str">
        <f>_xlfn.LET(
  _xlpm.post,$O135,
  _xlpm.req,$H135,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5" s="277" t="str" cm="1">
        <f t="array" ref="U135">_xlfn.LET(
  _xlpm._post,$O135,
  _xlpm._txt,TRIM(SUBSTITUTE(SUBSTITUTE($I135,CHAR(13),"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5" s="277" t="str" cm="1">
        <f t="array" ref="V135">_xlfn.LET(
  _xlpm._post,$O135,
  _xlpm._txt,TRIM(SUBSTITUTE(SUBSTITUTE($J135,CHAR(13),"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5" s="277" t="str" cm="1">
        <f t="array" ref="W135">_xlfn.LET(_xlpm._post,$O135,_xlpm._reqTB,TRIM(SUBSTITUTE(SUBSTITUTE($K135,CHAR(13)," "),CHAR(10)," ")),_xlpm._code,TRIM(SUBSTITUTE(SUBSTITUTE($B135,CHAR(160),"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5" s="277"/>
      <c r="Y135" s="277" t="str">
        <f t="shared" si="8"/>
        <v/>
      </c>
      <c r="Z135" s="277" t="str">
        <f>_xlfn.LET(
  _xlpm.post,$O135,
  _xlpm.code,$B135,
  _xlpm.repRaw,IFERROR(_xlfn.XLOOKUP(_xlpm.code,'3.7 ESS'!$A:$A,'3.7 ESS'!$C:$C),""),
  _xlpm.rep,IF(_xlpm.repRaw="","NON",TRIM(SUBSTITUTE(SUBSTITUTE(_xlpm.repRaw,CHAR(160)," "),CHAR(10)," "))),
  IF(_xlpm.post&lt;&gt;"OUI","",
    IF(OR($M135="",$M135=0),"OUI",
      IF(OR(_xlpm.rep="Dès 2027",_xlpm.rep="dès 2027"),"dès 2027",
        IF(_xlpm.rep="OUI","OUI","NON")
      )
    )
  )
)</f>
        <v/>
      </c>
      <c r="AA135" s="286"/>
      <c r="AB135" s="339" t="s">
        <v>218</v>
      </c>
      <c r="AC135" s="339" t="s">
        <v>218</v>
      </c>
      <c r="AD135" s="286"/>
      <c r="AE135" s="339" t="s">
        <v>218</v>
      </c>
      <c r="AF135" s="339" t="s">
        <v>218</v>
      </c>
      <c r="AG135" s="286"/>
      <c r="AH135" s="365"/>
      <c r="AI135" s="366"/>
      <c r="AJ135" s="366"/>
      <c r="AK135" s="367"/>
      <c r="AL135" s="280">
        <f t="shared" si="6"/>
        <v>0</v>
      </c>
      <c r="AM135" s="280">
        <f t="shared" si="5"/>
        <v>0</v>
      </c>
      <c r="AN135" s="286"/>
      <c r="AO135" s="365"/>
      <c r="AP135" s="366"/>
      <c r="AQ135" s="366"/>
      <c r="AR135" s="367"/>
    </row>
    <row r="136" spans="1:44" s="178" customFormat="1" ht="25.5">
      <c r="A136" s="645"/>
      <c r="B136" s="288" t="s">
        <v>188</v>
      </c>
      <c r="C136" s="289" t="s">
        <v>340</v>
      </c>
      <c r="D136" s="205" t="s">
        <v>220</v>
      </c>
      <c r="E136" s="290" t="s">
        <v>779</v>
      </c>
      <c r="F136" s="241">
        <v>2</v>
      </c>
      <c r="G136" s="241"/>
      <c r="H136" s="241"/>
      <c r="I136" s="241" t="s">
        <v>184</v>
      </c>
      <c r="J136" s="241"/>
      <c r="K136" s="241"/>
      <c r="L136" s="184"/>
      <c r="M136" s="184" t="s">
        <v>60</v>
      </c>
      <c r="O136" s="377"/>
      <c r="P136" s="277" t="str">
        <f>_xlfn.LET(
  _xlpm.post,$O136,
  _xlpm.req,TRIM(SUBSTITUTE($D136,CHAR(160),"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6" s="277" t="str" cm="1">
        <f t="array" ref="Q136">_xlfn.LET(
 _xlpm.post,$O136,
 _xlpm.txt,TRIM(SUBSTITUTE(SUBSTITUTE($E136,CHAR(13),""),CHAR(10),"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6" s="277" t="str" cm="1">
        <f t="array" ref="R136">IF($O136&lt;&gt;"OUI","",IF(OR($F136="",$E136=""),"OUI",
_xlfn.LET(
_xlpm.req,$F136,
_xlpm.titres,'3.2 Spécialiste'!$A$16:$A$203,
_xlpm.nbS,'3.2 Spécialiste'!$B$16:$B$203,
_xlpm.nbI,'3.2 Spécialiste'!$C$16:$C$203,
_xlpm.niv,'3.2 Spécialiste'!$D$16:$D$203,
_xlpm.estRequis,ISNUMBER(SEARCH(_xlpm.titres,$E136)),
_xlpm.aMed,((_xlpm.nbS+_xlpm.nbI)&gt;0)*_xlpm.estRequis,
_xlpm.ok,_xlpm.aMed*(IF(_xlpm.niv="",0,_xlpm.niv)&gt;=_xlpm.req),
IF(SUMPRODUCT(_xlpm.ok)&gt;0,"OUI","NON")
)))</f>
        <v/>
      </c>
      <c r="S136" s="277" t="str">
        <f>_xlfn.LET(
  _xlpm.post,$O136,
  _xlpm.req,$G136,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6" s="277" t="str">
        <f>_xlfn.LET(
  _xlpm.post,$O136,
  _xlpm.req,$H136,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6" s="277" t="str" cm="1">
        <f t="array" ref="U136">_xlfn.LET(
  _xlpm._post,$O136,
  _xlpm._txt,TRIM(SUBSTITUTE(SUBSTITUTE($I136,CHAR(13),"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6" s="277" t="str" cm="1">
        <f t="array" ref="V136">_xlfn.LET(
  _xlpm._post,$O136,
  _xlpm._txt,TRIM(SUBSTITUTE(SUBSTITUTE($J136,CHAR(13),"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6" s="277" t="str" cm="1">
        <f t="array" ref="W136">_xlfn.LET(_xlpm._post,$O136,_xlpm._reqTB,TRIM(SUBSTITUTE(SUBSTITUTE($K136,CHAR(13)," "),CHAR(10)," ")),_xlpm._code,TRIM(SUBSTITUTE(SUBSTITUTE($B136,CHAR(160),"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6" s="277"/>
      <c r="Y136" s="277" t="str">
        <f t="shared" si="8"/>
        <v/>
      </c>
      <c r="Z136" s="277" t="str">
        <f>_xlfn.LET(
  _xlpm.post,$O136,
  _xlpm.code,$B136,
  _xlpm.repRaw,IFERROR(_xlfn.XLOOKUP(_xlpm.code,'3.7 ESS'!$A:$A,'3.7 ESS'!$C:$C),""),
  _xlpm.rep,IF(_xlpm.repRaw="","NON",TRIM(SUBSTITUTE(SUBSTITUTE(_xlpm.repRaw,CHAR(160)," "),CHAR(10)," "))),
  IF(_xlpm.post&lt;&gt;"OUI","",
    IF(OR($M136="",$M136=0),"OUI",
      IF(OR(_xlpm.rep="Dès 2027",_xlpm.rep="dès 2027"),"dès 2027",
        IF(_xlpm.rep="OUI","OUI","NON")
      )
    )
  )
)</f>
        <v/>
      </c>
      <c r="AA136" s="286"/>
      <c r="AB136" s="291">
        <v>1115.8338576059364</v>
      </c>
      <c r="AC136" s="379"/>
      <c r="AD136" s="286"/>
      <c r="AE136" s="291">
        <v>1127.5247827729399</v>
      </c>
      <c r="AF136" s="379"/>
      <c r="AG136" s="286"/>
      <c r="AH136" s="368"/>
      <c r="AI136" s="369"/>
      <c r="AJ136" s="369"/>
      <c r="AK136" s="370"/>
      <c r="AL136" s="280">
        <f t="shared" si="6"/>
        <v>0</v>
      </c>
      <c r="AM136" s="280">
        <f t="shared" si="5"/>
        <v>0</v>
      </c>
      <c r="AN136" s="286"/>
      <c r="AO136" s="368"/>
      <c r="AP136" s="369"/>
      <c r="AQ136" s="369"/>
      <c r="AR136" s="370"/>
    </row>
    <row r="137" spans="1:44" ht="25.5">
      <c r="A137" s="645"/>
      <c r="B137" s="288" t="s">
        <v>189</v>
      </c>
      <c r="C137" s="289" t="s">
        <v>341</v>
      </c>
      <c r="D137" s="205" t="s">
        <v>220</v>
      </c>
      <c r="E137" s="290" t="s">
        <v>769</v>
      </c>
      <c r="F137" s="241">
        <v>0</v>
      </c>
      <c r="G137" s="241"/>
      <c r="H137" s="241"/>
      <c r="I137" s="241" t="s">
        <v>185</v>
      </c>
      <c r="J137" s="241" t="s">
        <v>191</v>
      </c>
      <c r="K137" s="241"/>
      <c r="L137" s="184"/>
      <c r="M137" s="184" t="s">
        <v>60</v>
      </c>
      <c r="O137" s="377"/>
      <c r="P137" s="277" t="str">
        <f>_xlfn.LET(
  _xlpm.post,$O137,
  _xlpm.req,TRIM(SUBSTITUTE($D137,CHAR(160),"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7" s="277" t="str" cm="1">
        <f t="array" ref="Q137">_xlfn.LET(
 _xlpm.post,$O137,
 _xlpm.txt,TRIM(SUBSTITUTE(SUBSTITUTE($E137,CHAR(13),""),CHAR(10),"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7" s="277" t="str" cm="1">
        <f t="array" ref="R137">IF($O137&lt;&gt;"OUI","",IF(OR($F137="",$E137=""),"OUI",
_xlfn.LET(
_xlpm.req,$F137,
_xlpm.titres,'3.2 Spécialiste'!$A$16:$A$203,
_xlpm.nbS,'3.2 Spécialiste'!$B$16:$B$203,
_xlpm.nbI,'3.2 Spécialiste'!$C$16:$C$203,
_xlpm.niv,'3.2 Spécialiste'!$D$16:$D$203,
_xlpm.estRequis,ISNUMBER(SEARCH(_xlpm.titres,$E137)),
_xlpm.aMed,((_xlpm.nbS+_xlpm.nbI)&gt;0)*_xlpm.estRequis,
_xlpm.ok,_xlpm.aMed*(IF(_xlpm.niv="",0,_xlpm.niv)&gt;=_xlpm.req),
IF(SUMPRODUCT(_xlpm.ok)&gt;0,"OUI","NON")
)))</f>
        <v/>
      </c>
      <c r="S137" s="277" t="str">
        <f>_xlfn.LET(
  _xlpm.post,$O137,
  _xlpm.req,$G137,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7" s="277" t="str">
        <f>_xlfn.LET(
  _xlpm.post,$O137,
  _xlpm.req,$H137,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7" s="277" t="str" cm="1">
        <f t="array" ref="U137">_xlfn.LET(
  _xlpm._post,$O137,
  _xlpm._txt,TRIM(SUBSTITUTE(SUBSTITUTE($I137,CHAR(13),"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7" s="277" t="str" cm="1">
        <f t="array" ref="V137">_xlfn.LET(
  _xlpm._post,$O137,
  _xlpm._txt,TRIM(SUBSTITUTE(SUBSTITUTE($J137,CHAR(13),"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7" s="277" t="str" cm="1">
        <f t="array" ref="W137">_xlfn.LET(_xlpm._post,$O137,_xlpm._reqTB,TRIM(SUBSTITUTE(SUBSTITUTE($K137,CHAR(13)," "),CHAR(10)," ")),_xlpm._code,TRIM(SUBSTITUTE(SUBSTITUTE($B137,CHAR(160),"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7" s="277"/>
      <c r="Y137" s="277" t="str">
        <f t="shared" si="8"/>
        <v/>
      </c>
      <c r="Z137" s="277" t="str">
        <f>_xlfn.LET(
  _xlpm.post,$O137,
  _xlpm.code,$B137,
  _xlpm.repRaw,IFERROR(_xlfn.XLOOKUP(_xlpm.code,'3.7 ESS'!$A:$A,'3.7 ESS'!$C:$C),""),
  _xlpm.rep,IF(_xlpm.repRaw="","NON",TRIM(SUBSTITUTE(SUBSTITUTE(_xlpm.repRaw,CHAR(160)," "),CHAR(10)," "))),
  IF(_xlpm.post&lt;&gt;"OUI","",
    IF(OR($M137="",$M137=0),"OUI",
      IF(OR(_xlpm.rep="Dès 2027",_xlpm.rep="dès 2027"),"dès 2027",
        IF(_xlpm.rep="OUI","OUI","NON")
      )
    )
  )
)</f>
        <v/>
      </c>
      <c r="AA137" s="341"/>
      <c r="AB137" s="291">
        <v>110.62684937552882</v>
      </c>
      <c r="AC137" s="379"/>
      <c r="AD137" s="341"/>
      <c r="AE137" s="291">
        <v>111.37941297672296</v>
      </c>
      <c r="AF137" s="379"/>
      <c r="AG137" s="341"/>
      <c r="AH137" s="368"/>
      <c r="AI137" s="369"/>
      <c r="AJ137" s="369"/>
      <c r="AK137" s="370"/>
      <c r="AL137" s="280">
        <f t="shared" si="6"/>
        <v>0</v>
      </c>
      <c r="AM137" s="280">
        <f t="shared" ref="AM137:AM143" si="9">AVERAGE(
IFERROR(1*$AH137,0),
IFERROR(1*$AI137,0),
IFERROR(1*$AJ137,0),
IFERROR(1*$AK137,0)
)</f>
        <v>0</v>
      </c>
      <c r="AN137" s="341"/>
      <c r="AO137" s="368"/>
      <c r="AP137" s="369"/>
      <c r="AQ137" s="369"/>
      <c r="AR137" s="370"/>
    </row>
    <row r="138" spans="1:44" ht="25.5">
      <c r="A138" s="645"/>
      <c r="B138" s="288" t="s">
        <v>190</v>
      </c>
      <c r="C138" s="289" t="s">
        <v>342</v>
      </c>
      <c r="D138" s="205" t="s">
        <v>220</v>
      </c>
      <c r="E138" s="290" t="s">
        <v>769</v>
      </c>
      <c r="F138" s="241">
        <v>0</v>
      </c>
      <c r="G138" s="241"/>
      <c r="H138" s="241"/>
      <c r="I138" s="241" t="s">
        <v>186</v>
      </c>
      <c r="J138" s="241" t="s">
        <v>191</v>
      </c>
      <c r="K138" s="241"/>
      <c r="L138" s="184"/>
      <c r="M138" s="184" t="s">
        <v>60</v>
      </c>
      <c r="O138" s="377"/>
      <c r="P138" s="277" t="str">
        <f>_xlfn.LET(
  _xlpm.post,$O138,
  _xlpm.req,TRIM(SUBSTITUTE($D138,CHAR(160),"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8" s="277" t="str" cm="1">
        <f t="array" ref="Q138">_xlfn.LET(
 _xlpm.post,$O138,
 _xlpm.txt,TRIM(SUBSTITUTE(SUBSTITUTE($E138,CHAR(13),""),CHAR(10),"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8" s="277" t="str" cm="1">
        <f t="array" ref="R138">IF($O138&lt;&gt;"OUI","",IF(OR($F138="",$E138=""),"OUI",
_xlfn.LET(
_xlpm.req,$F138,
_xlpm.titres,'3.2 Spécialiste'!$A$16:$A$203,
_xlpm.nbS,'3.2 Spécialiste'!$B$16:$B$203,
_xlpm.nbI,'3.2 Spécialiste'!$C$16:$C$203,
_xlpm.niv,'3.2 Spécialiste'!$D$16:$D$203,
_xlpm.estRequis,ISNUMBER(SEARCH(_xlpm.titres,$E138)),
_xlpm.aMed,((_xlpm.nbS+_xlpm.nbI)&gt;0)*_xlpm.estRequis,
_xlpm.ok,_xlpm.aMed*(IF(_xlpm.niv="",0,_xlpm.niv)&gt;=_xlpm.req),
IF(SUMPRODUCT(_xlpm.ok)&gt;0,"OUI","NON")
)))</f>
        <v/>
      </c>
      <c r="S138" s="277" t="str">
        <f>_xlfn.LET(
  _xlpm.post,$O138,
  _xlpm.req,$G138,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8" s="277" t="str">
        <f>_xlfn.LET(
  _xlpm.post,$O138,
  _xlpm.req,$H138,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8" s="277" t="str" cm="1">
        <f t="array" ref="U138">_xlfn.LET(
  _xlpm._post,$O138,
  _xlpm._txt,TRIM(SUBSTITUTE(SUBSTITUTE($I138,CHAR(13),"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8" s="277" t="str" cm="1">
        <f t="array" ref="V138">_xlfn.LET(
  _xlpm._post,$O138,
  _xlpm._txt,TRIM(SUBSTITUTE(SUBSTITUTE($J138,CHAR(13),"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8" s="277" t="str" cm="1">
        <f t="array" ref="W138">_xlfn.LET(_xlpm._post,$O138,_xlpm._reqTB,TRIM(SUBSTITUTE(SUBSTITUTE($K138,CHAR(13)," "),CHAR(10)," ")),_xlpm._code,TRIM(SUBSTITUTE(SUBSTITUTE($B138,CHAR(160),"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8" s="277"/>
      <c r="Y138" s="277" t="str">
        <f t="shared" si="8"/>
        <v/>
      </c>
      <c r="Z138" s="277" t="str">
        <f>_xlfn.LET(
  _xlpm.post,$O138,
  _xlpm.code,$B138,
  _xlpm.repRaw,IFERROR(_xlfn.XLOOKUP(_xlpm.code,'3.7 ESS'!$A:$A,'3.7 ESS'!$C:$C),""),
  _xlpm.rep,IF(_xlpm.repRaw="","NON",TRIM(SUBSTITUTE(SUBSTITUTE(_xlpm.repRaw,CHAR(160)," "),CHAR(10)," "))),
  IF(_xlpm.post&lt;&gt;"OUI","",
    IF(OR($M138="",$M138=0),"OUI",
      IF(OR(_xlpm.rep="Dès 2027",_xlpm.rep="dès 2027"),"dès 2027",
        IF(_xlpm.rep="OUI","OUI","NON")
      )
    )
  )
)</f>
        <v/>
      </c>
      <c r="AA138" s="341"/>
      <c r="AB138" s="291">
        <v>35.049458532666428</v>
      </c>
      <c r="AC138" s="379"/>
      <c r="AD138" s="341"/>
      <c r="AE138" s="291">
        <v>35.049458532666428</v>
      </c>
      <c r="AF138" s="379"/>
      <c r="AG138" s="341"/>
      <c r="AH138" s="368"/>
      <c r="AI138" s="369"/>
      <c r="AJ138" s="369"/>
      <c r="AK138" s="370"/>
      <c r="AL138" s="280">
        <f t="shared" si="6"/>
        <v>0</v>
      </c>
      <c r="AM138" s="280">
        <f t="shared" si="9"/>
        <v>0</v>
      </c>
      <c r="AN138" s="341"/>
      <c r="AO138" s="368"/>
      <c r="AP138" s="369"/>
      <c r="AQ138" s="369"/>
      <c r="AR138" s="370"/>
    </row>
    <row r="139" spans="1:44" ht="26.25" thickBot="1">
      <c r="A139" s="646"/>
      <c r="B139" s="281" t="s">
        <v>191</v>
      </c>
      <c r="C139" s="172" t="s">
        <v>343</v>
      </c>
      <c r="D139" s="207" t="s">
        <v>220</v>
      </c>
      <c r="E139" s="208" t="s">
        <v>769</v>
      </c>
      <c r="F139" s="209">
        <v>0</v>
      </c>
      <c r="G139" s="209"/>
      <c r="H139" s="209"/>
      <c r="I139" s="209" t="s">
        <v>186</v>
      </c>
      <c r="J139" s="209"/>
      <c r="K139" s="209"/>
      <c r="L139" s="211"/>
      <c r="M139" s="211" t="s">
        <v>60</v>
      </c>
      <c r="O139" s="389"/>
      <c r="P139" s="277" t="str">
        <f>_xlfn.LET(
  _xlpm.post,$O139,
  _xlpm.req,TRIM(SUBSTITUTE($D139,CHAR(160),"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39" s="277" t="str" cm="1">
        <f t="array" ref="Q139">_xlfn.LET(
 _xlpm.post,$O139,
 _xlpm.txt,TRIM(SUBSTITUTE(SUBSTITUTE($E139,CHAR(13),""),CHAR(10),"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39" s="277" t="str" cm="1">
        <f t="array" ref="R139">IF($O139&lt;&gt;"OUI","",IF(OR($F139="",$E139=""),"OUI",
_xlfn.LET(
_xlpm.req,$F139,
_xlpm.titres,'3.2 Spécialiste'!$A$16:$A$203,
_xlpm.nbS,'3.2 Spécialiste'!$B$16:$B$203,
_xlpm.nbI,'3.2 Spécialiste'!$C$16:$C$203,
_xlpm.niv,'3.2 Spécialiste'!$D$16:$D$203,
_xlpm.estRequis,ISNUMBER(SEARCH(_xlpm.titres,$E139)),
_xlpm.aMed,((_xlpm.nbS+_xlpm.nbI)&gt;0)*_xlpm.estRequis,
_xlpm.ok,_xlpm.aMed*(IF(_xlpm.niv="",0,_xlpm.niv)&gt;=_xlpm.req),
IF(SUMPRODUCT(_xlpm.ok)&gt;0,"OUI","NON")
)))</f>
        <v/>
      </c>
      <c r="S139" s="277" t="str">
        <f>_xlfn.LET(
  _xlpm.post,$O139,
  _xlpm.req,$G139,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39" s="277" t="str">
        <f>_xlfn.LET(
  _xlpm.post,$O139,
  _xlpm.req,$H139,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39" s="277" t="str" cm="1">
        <f t="array" ref="U139">_xlfn.LET(
  _xlpm._post,$O139,
  _xlpm._txt,TRIM(SUBSTITUTE(SUBSTITUTE($I139,CHAR(13),"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39" s="277" t="str" cm="1">
        <f t="array" ref="V139">_xlfn.LET(
  _xlpm._post,$O139,
  _xlpm._txt,TRIM(SUBSTITUTE(SUBSTITUTE($J139,CHAR(13),"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39" s="277" t="str" cm="1">
        <f t="array" ref="W139">_xlfn.LET(_xlpm._post,$O139,_xlpm._reqTB,TRIM(SUBSTITUTE(SUBSTITUTE($K139,CHAR(13)," "),CHAR(10)," ")),_xlpm._code,TRIM(SUBSTITUTE(SUBSTITUTE($B139,CHAR(160),"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39" s="277"/>
      <c r="Y139" s="277" t="str">
        <f t="shared" si="8"/>
        <v/>
      </c>
      <c r="Z139" s="277" t="str">
        <f>_xlfn.LET(
  _xlpm.post,$O139,
  _xlpm.code,$B139,
  _xlpm.repRaw,IFERROR(_xlfn.XLOOKUP(_xlpm.code,'3.7 ESS'!$A:$A,'3.7 ESS'!$C:$C),""),
  _xlpm.rep,IF(_xlpm.repRaw="","NON",TRIM(SUBSTITUTE(SUBSTITUTE(_xlpm.repRaw,CHAR(160)," "),CHAR(10)," "))),
  IF(_xlpm.post&lt;&gt;"OUI","",
    IF(OR($M139="",$M139=0),"OUI",
      IF(OR(_xlpm.rep="Dès 2027",_xlpm.rep="dès 2027"),"dès 2027",
        IF(_xlpm.rep="OUI","OUI","NON")
      )
    )
  )
)</f>
        <v/>
      </c>
      <c r="AA139" s="341"/>
      <c r="AB139" s="310">
        <v>2</v>
      </c>
      <c r="AC139" s="390"/>
      <c r="AD139" s="341"/>
      <c r="AE139" s="310">
        <v>4</v>
      </c>
      <c r="AF139" s="390"/>
      <c r="AG139" s="341"/>
      <c r="AH139" s="386"/>
      <c r="AI139" s="387"/>
      <c r="AJ139" s="387"/>
      <c r="AK139" s="388"/>
      <c r="AL139" s="280">
        <f t="shared" ref="AL139:AL143" si="10">IF($AH139&gt;0,
  AVERAGE($AH139:$AK139),
  IF($AI139&gt;0,
    AVERAGE($AI139:$AK139),
    IF($AJ139&gt;0,
      AVERAGE($AJ139:$AK139),
      $AK139
    )
  )
)</f>
        <v>0</v>
      </c>
      <c r="AM139" s="280">
        <f t="shared" si="9"/>
        <v>0</v>
      </c>
      <c r="AN139" s="341"/>
      <c r="AO139" s="386"/>
      <c r="AP139" s="387"/>
      <c r="AQ139" s="387"/>
      <c r="AR139" s="388"/>
    </row>
    <row r="140" spans="1:44" ht="25.5">
      <c r="A140" s="644" t="s">
        <v>344</v>
      </c>
      <c r="B140" s="272" t="s">
        <v>192</v>
      </c>
      <c r="C140" s="273" t="s">
        <v>345</v>
      </c>
      <c r="D140" s="240" t="s">
        <v>220</v>
      </c>
      <c r="E140" s="220" t="s">
        <v>756</v>
      </c>
      <c r="F140" s="275">
        <v>2</v>
      </c>
      <c r="G140" s="275">
        <v>2</v>
      </c>
      <c r="H140" s="275">
        <v>1</v>
      </c>
      <c r="I140" s="275"/>
      <c r="J140" s="275" t="s">
        <v>459</v>
      </c>
      <c r="K140" s="275" t="s">
        <v>369</v>
      </c>
      <c r="L140" s="177"/>
      <c r="M140" s="177"/>
      <c r="O140" s="376"/>
      <c r="P140" s="277" t="str">
        <f>_xlfn.LET(
  _xlpm.post,$O140,
  _xlpm.req,TRIM(SUBSTITUTE($D140,CHAR(160),"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0" s="277" t="str" cm="1">
        <f t="array" ref="Q140">_xlfn.LET(
 _xlpm.post,$O140,
 _xlpm.txt,TRIM(SUBSTITUTE(SUBSTITUTE($E140,CHAR(13),""),CHAR(10),"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0" s="277" t="str" cm="1">
        <f t="array" ref="R140">IF($O140&lt;&gt;"OUI","",IF(OR($F140="",$E140=""),"OUI",
_xlfn.LET(
_xlpm.req,$F140,
_xlpm.titres,'3.2 Spécialiste'!$A$16:$A$203,
_xlpm.nbS,'3.2 Spécialiste'!$B$16:$B$203,
_xlpm.nbI,'3.2 Spécialiste'!$C$16:$C$203,
_xlpm.niv,'3.2 Spécialiste'!$D$16:$D$203,
_xlpm.estRequis,ISNUMBER(SEARCH(_xlpm.titres,$E140)),
_xlpm.aMed,((_xlpm.nbS+_xlpm.nbI)&gt;0)*_xlpm.estRequis,
_xlpm.ok,_xlpm.aMed*(IF(_xlpm.niv="",0,_xlpm.niv)&gt;=_xlpm.req),
IF(SUMPRODUCT(_xlpm.ok)&gt;0,"OUI","NON")
)))</f>
        <v/>
      </c>
      <c r="S140" s="277" t="str">
        <f>_xlfn.LET(
  _xlpm.post,$O140,
  _xlpm.req,$G140,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0" s="277" t="str">
        <f>_xlfn.LET(
  _xlpm.post,$O140,
  _xlpm.req,$H140,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0" s="277" t="str" cm="1">
        <f t="array" ref="U140">_xlfn.LET(
  _xlpm._post,$O140,
  _xlpm._txt,TRIM(SUBSTITUTE(SUBSTITUTE($I140,CHAR(13),"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0" s="277" t="str" cm="1">
        <f t="array" ref="V140">_xlfn.LET(
  _xlpm._post,$O140,
  _xlpm._txt,TRIM(SUBSTITUTE(SUBSTITUTE($J140,CHAR(13),"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0" s="277" t="str" cm="1">
        <f t="array" ref="W140">_xlfn.LET(_xlpm._post,$O140,_xlpm._reqTB,TRIM(SUBSTITUTE(SUBSTITUTE($K140,CHAR(13)," "),CHAR(10)," ")),_xlpm._code,TRIM(SUBSTITUTE(SUBSTITUTE($B140,CHAR(160),"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0" s="277"/>
      <c r="Y140" s="277" t="str">
        <f t="shared" si="8"/>
        <v/>
      </c>
      <c r="Z140" s="277" t="str">
        <f>_xlfn.LET(
  _xlpm.post,$O140,
  _xlpm.code,$B140,
  _xlpm.repRaw,IFERROR(_xlfn.XLOOKUP(_xlpm.code,'3.7 ESS'!$A:$A,'3.7 ESS'!$C:$C),""),
  _xlpm.rep,IF(_xlpm.repRaw="","NON",TRIM(SUBSTITUTE(SUBSTITUTE(_xlpm.repRaw,CHAR(160)," "),CHAR(10)," "))),
  IF(_xlpm.post&lt;&gt;"OUI","",
    IF(OR($M140="",$M140=0),"OUI",
      IF(OR(_xlpm.rep="Dès 2027",_xlpm.rep="dès 2027"),"dès 2027",
        IF(_xlpm.rep="OUI","OUI","NON")
      )
    )
  )
)</f>
        <v/>
      </c>
      <c r="AA140" s="341"/>
      <c r="AB140" s="293">
        <v>26</v>
      </c>
      <c r="AC140" s="378"/>
      <c r="AD140" s="341"/>
      <c r="AE140" s="293">
        <v>27</v>
      </c>
      <c r="AF140" s="378"/>
      <c r="AG140" s="341"/>
      <c r="AH140" s="365"/>
      <c r="AI140" s="366"/>
      <c r="AJ140" s="366"/>
      <c r="AK140" s="367"/>
      <c r="AL140" s="280">
        <f t="shared" si="10"/>
        <v>0</v>
      </c>
      <c r="AM140" s="280">
        <f t="shared" si="9"/>
        <v>0</v>
      </c>
      <c r="AN140" s="341"/>
      <c r="AO140" s="365"/>
      <c r="AP140" s="366"/>
      <c r="AQ140" s="366"/>
      <c r="AR140" s="367"/>
    </row>
    <row r="141" spans="1:44">
      <c r="A141" s="645"/>
      <c r="B141" s="288" t="s">
        <v>193</v>
      </c>
      <c r="C141" s="289" t="s">
        <v>346</v>
      </c>
      <c r="D141" s="205" t="s">
        <v>220</v>
      </c>
      <c r="E141" s="290" t="s">
        <v>460</v>
      </c>
      <c r="F141" s="241">
        <v>2</v>
      </c>
      <c r="G141" s="241">
        <v>2</v>
      </c>
      <c r="H141" s="241">
        <v>2</v>
      </c>
      <c r="I141" s="241" t="s">
        <v>192</v>
      </c>
      <c r="J141" s="241"/>
      <c r="K141" s="241" t="s">
        <v>369</v>
      </c>
      <c r="L141" s="184"/>
      <c r="M141" s="184"/>
      <c r="O141" s="377"/>
      <c r="P141" s="277" t="str">
        <f>_xlfn.LET(
  _xlpm.post,$O141,
  _xlpm.req,TRIM(SUBSTITUTE($D141,CHAR(160),"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1" s="277" t="str" cm="1">
        <f t="array" ref="Q141">_xlfn.LET(
 _xlpm.post,$O141,
 _xlpm.txt,TRIM(SUBSTITUTE(SUBSTITUTE($E141,CHAR(13),""),CHAR(10),"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1" s="277" t="str" cm="1">
        <f t="array" ref="R141">IF($O141&lt;&gt;"OUI","",IF(OR($F141="",$E141=""),"OUI",
_xlfn.LET(
_xlpm.req,$F141,
_xlpm.titres,'3.2 Spécialiste'!$A$16:$A$203,
_xlpm.nbS,'3.2 Spécialiste'!$B$16:$B$203,
_xlpm.nbI,'3.2 Spécialiste'!$C$16:$C$203,
_xlpm.niv,'3.2 Spécialiste'!$D$16:$D$203,
_xlpm.estRequis,ISNUMBER(SEARCH(_xlpm.titres,$E141)),
_xlpm.aMed,((_xlpm.nbS+_xlpm.nbI)&gt;0)*_xlpm.estRequis,
_xlpm.ok,_xlpm.aMed*(IF(_xlpm.niv="",0,_xlpm.niv)&gt;=_xlpm.req),
IF(SUMPRODUCT(_xlpm.ok)&gt;0,"OUI","NON")
)))</f>
        <v/>
      </c>
      <c r="S141" s="277" t="str">
        <f>_xlfn.LET(
  _xlpm.post,$O141,
  _xlpm.req,$G141,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1" s="277" t="str">
        <f>_xlfn.LET(
  _xlpm.post,$O141,
  _xlpm.req,$H141,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1" s="277" t="str" cm="1">
        <f t="array" ref="U141">_xlfn.LET(
  _xlpm._post,$O141,
  _xlpm._txt,TRIM(SUBSTITUTE(SUBSTITUTE($I141,CHAR(13),"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1" s="277" t="str" cm="1">
        <f t="array" ref="V141">_xlfn.LET(
  _xlpm._post,$O141,
  _xlpm._txt,TRIM(SUBSTITUTE(SUBSTITUTE($J141,CHAR(13),"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1" s="277" t="str" cm="1">
        <f t="array" ref="W141">_xlfn.LET(_xlpm._post,$O141,_xlpm._reqTB,TRIM(SUBSTITUTE(SUBSTITUTE($K141,CHAR(13)," "),CHAR(10)," ")),_xlpm._code,TRIM(SUBSTITUTE(SUBSTITUTE($B141,CHAR(160),"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1" s="277"/>
      <c r="Y141" s="277" t="str">
        <f t="shared" si="8"/>
        <v/>
      </c>
      <c r="Z141" s="277" t="str">
        <f>_xlfn.LET(
  _xlpm.post,$O141,
  _xlpm.code,$B141,
  _xlpm.repRaw,IFERROR(_xlfn.XLOOKUP(_xlpm.code,'3.7 ESS'!$A:$A,'3.7 ESS'!$C:$C),""),
  _xlpm.rep,IF(_xlpm.repRaw="","NON",TRIM(SUBSTITUTE(SUBSTITUTE(_xlpm.repRaw,CHAR(160)," "),CHAR(10)," "))),
  IF(_xlpm.post&lt;&gt;"OUI","",
    IF(OR($M141="",$M141=0),"OUI",
      IF(OR(_xlpm.rep="Dès 2027",_xlpm.rep="dès 2027"),"dès 2027",
        IF(_xlpm.rep="OUI","OUI","NON")
      )
    )
  )
)</f>
        <v/>
      </c>
      <c r="AA141" s="341"/>
      <c r="AB141" s="291">
        <v>129.92400000000001</v>
      </c>
      <c r="AC141" s="379"/>
      <c r="AD141" s="341"/>
      <c r="AE141" s="291">
        <v>130.88640000000001</v>
      </c>
      <c r="AF141" s="379"/>
      <c r="AG141" s="341"/>
      <c r="AH141" s="368"/>
      <c r="AI141" s="369"/>
      <c r="AJ141" s="369"/>
      <c r="AK141" s="370"/>
      <c r="AL141" s="280">
        <f t="shared" si="10"/>
        <v>0</v>
      </c>
      <c r="AM141" s="280">
        <f t="shared" si="9"/>
        <v>0</v>
      </c>
      <c r="AN141" s="341"/>
      <c r="AO141" s="368"/>
      <c r="AP141" s="369"/>
      <c r="AQ141" s="369"/>
      <c r="AR141" s="370"/>
    </row>
    <row r="142" spans="1:44" ht="13.5" thickBot="1">
      <c r="A142" s="646"/>
      <c r="B142" s="281" t="s">
        <v>194</v>
      </c>
      <c r="C142" s="172" t="s">
        <v>347</v>
      </c>
      <c r="D142" s="207" t="s">
        <v>220</v>
      </c>
      <c r="E142" s="208" t="s">
        <v>347</v>
      </c>
      <c r="F142" s="209">
        <v>0</v>
      </c>
      <c r="G142" s="209"/>
      <c r="H142" s="209">
        <v>1</v>
      </c>
      <c r="I142" s="209"/>
      <c r="J142" s="209" t="s">
        <v>100</v>
      </c>
      <c r="K142" s="209" t="s">
        <v>369</v>
      </c>
      <c r="L142" s="211"/>
      <c r="M142" s="211" t="s">
        <v>60</v>
      </c>
      <c r="O142" s="389"/>
      <c r="P142" s="277" t="str">
        <f>_xlfn.LET(
  _xlpm.post,$O142,
  _xlpm.req,TRIM(SUBSTITUTE($D142,CHAR(160),"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2" s="277" t="str" cm="1">
        <f t="array" ref="Q142">_xlfn.LET(
 _xlpm.post,$O142,
 _xlpm.txt,TRIM(SUBSTITUTE(SUBSTITUTE($E142,CHAR(13),""),CHAR(10),"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2" s="277" t="str" cm="1">
        <f t="array" ref="R142">IF($O142&lt;&gt;"OUI","",IF(OR($F142="",$E142=""),"OUI",
_xlfn.LET(
_xlpm.req,$F142,
_xlpm.titres,'3.2 Spécialiste'!$A$16:$A$203,
_xlpm.nbS,'3.2 Spécialiste'!$B$16:$B$203,
_xlpm.nbI,'3.2 Spécialiste'!$C$16:$C$203,
_xlpm.niv,'3.2 Spécialiste'!$D$16:$D$203,
_xlpm.estRequis,ISNUMBER(SEARCH(_xlpm.titres,$E142)),
_xlpm.aMed,((_xlpm.nbS+_xlpm.nbI)&gt;0)*_xlpm.estRequis,
_xlpm.ok,_xlpm.aMed*(IF(_xlpm.niv="",0,_xlpm.niv)&gt;=_xlpm.req),
IF(SUMPRODUCT(_xlpm.ok)&gt;0,"OUI","NON")
)))</f>
        <v/>
      </c>
      <c r="S142" s="277" t="str">
        <f>_xlfn.LET(
  _xlpm.post,$O142,
  _xlpm.req,$G142,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2" s="277" t="str">
        <f>_xlfn.LET(
  _xlpm.post,$O142,
  _xlpm.req,$H142,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2" s="277" t="str" cm="1">
        <f t="array" ref="U142">_xlfn.LET(
  _xlpm._post,$O142,
  _xlpm._txt,TRIM(SUBSTITUTE(SUBSTITUTE($I142,CHAR(13),"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2" s="277" t="str" cm="1">
        <f t="array" ref="V142">_xlfn.LET(
  _xlpm._post,$O142,
  _xlpm._txt,TRIM(SUBSTITUTE(SUBSTITUTE($J142,CHAR(13),"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2" s="277" t="str" cm="1">
        <f t="array" ref="W142">_xlfn.LET(_xlpm._post,$O142,_xlpm._reqTB,TRIM(SUBSTITUTE(SUBSTITUTE($K142,CHAR(13)," "),CHAR(10)," ")),_xlpm._code,TRIM(SUBSTITUTE(SUBSTITUTE($B142,CHAR(160),"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2" s="277"/>
      <c r="Y142" s="277" t="str">
        <f t="shared" si="8"/>
        <v/>
      </c>
      <c r="Z142" s="277" t="str">
        <f>_xlfn.LET(
  _xlpm.post,$O142,
  _xlpm.code,$B142,
  _xlpm.repRaw,IFERROR(_xlfn.XLOOKUP(_xlpm.code,'3.7 ESS'!$A:$A,'3.7 ESS'!$C:$C),""),
  _xlpm.rep,IF(_xlpm.repRaw="","NON",TRIM(SUBSTITUTE(SUBSTITUTE(_xlpm.repRaw,CHAR(160)," "),CHAR(10)," "))),
  IF(_xlpm.post&lt;&gt;"OUI","",
    IF(OR($M142="",$M142=0),"OUI",
      IF(OR(_xlpm.rep="Dès 2027",_xlpm.rep="dès 2027"),"dès 2027",
        IF(_xlpm.rep="OUI","OUI","NON")
      )
    )
  )
)</f>
        <v/>
      </c>
      <c r="AA142" s="341"/>
      <c r="AB142" s="310">
        <v>116.82550000000001</v>
      </c>
      <c r="AC142" s="390"/>
      <c r="AD142" s="341"/>
      <c r="AE142" s="310">
        <v>124.54949999999999</v>
      </c>
      <c r="AF142" s="390"/>
      <c r="AG142" s="341"/>
      <c r="AH142" s="386"/>
      <c r="AI142" s="387"/>
      <c r="AJ142" s="387"/>
      <c r="AK142" s="388"/>
      <c r="AL142" s="280">
        <f t="shared" si="10"/>
        <v>0</v>
      </c>
      <c r="AM142" s="280">
        <f t="shared" si="9"/>
        <v>0</v>
      </c>
      <c r="AN142" s="341"/>
      <c r="AO142" s="386"/>
      <c r="AP142" s="387"/>
      <c r="AQ142" s="387"/>
      <c r="AR142" s="388"/>
    </row>
    <row r="143" spans="1:44">
      <c r="A143" s="644" t="s">
        <v>348</v>
      </c>
      <c r="B143" s="342" t="s">
        <v>195</v>
      </c>
      <c r="C143" s="273" t="s">
        <v>349</v>
      </c>
      <c r="D143" s="240"/>
      <c r="E143" s="220"/>
      <c r="F143" s="275">
        <v>0</v>
      </c>
      <c r="G143" s="275"/>
      <c r="H143" s="275"/>
      <c r="I143" s="275" t="s">
        <v>196</v>
      </c>
      <c r="J143" s="275"/>
      <c r="K143" s="275"/>
      <c r="L143" s="177"/>
      <c r="M143" s="177"/>
      <c r="O143" s="376"/>
      <c r="P143" s="277" t="str">
        <f>_xlfn.LET(
  _xlpm.post,$O143,
  _xlpm.req,TRIM(SUBSTITUTE($D143,CHAR(160),"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3" s="277" t="str" cm="1">
        <f t="array" ref="Q143">_xlfn.LET(
 _xlpm.post,$O143,
 _xlpm.txt,TRIM(SUBSTITUTE(SUBSTITUTE($E143,CHAR(13),""),CHAR(10),"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3" s="277" t="str" cm="1">
        <f t="array" ref="R143">IF($O143&lt;&gt;"OUI","",IF(OR($F143="",$E143=""),"OUI",
_xlfn.LET(
_xlpm.req,$F143,
_xlpm.titres,'3.2 Spécialiste'!$A$16:$A$203,
_xlpm.nbS,'3.2 Spécialiste'!$B$16:$B$203,
_xlpm.nbI,'3.2 Spécialiste'!$C$16:$C$203,
_xlpm.niv,'3.2 Spécialiste'!$D$16:$D$203,
_xlpm.estRequis,ISNUMBER(SEARCH(_xlpm.titres,$E143)),
_xlpm.aMed,((_xlpm.nbS+_xlpm.nbI)&gt;0)*_xlpm.estRequis,
_xlpm.ok,_xlpm.aMed*(IF(_xlpm.niv="",0,_xlpm.niv)&gt;=_xlpm.req),
IF(SUMPRODUCT(_xlpm.ok)&gt;0,"OUI","NON")
)))</f>
        <v/>
      </c>
      <c r="S143" s="277" t="str">
        <f>_xlfn.LET(
  _xlpm.post,$O143,
  _xlpm.req,$G143,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3" s="277" t="str">
        <f>_xlfn.LET(
  _xlpm.post,$O143,
  _xlpm.req,$H143,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3" s="277" t="str" cm="1">
        <f t="array" ref="U143">_xlfn.LET(
  _xlpm._post,$O143,
  _xlpm._txt,TRIM(SUBSTITUTE(SUBSTITUTE($I143,CHAR(13),"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3" s="277" t="str" cm="1">
        <f t="array" ref="V143">_xlfn.LET(
  _xlpm._post,$O143,
  _xlpm._txt,TRIM(SUBSTITUTE(SUBSTITUTE($J143,CHAR(13),"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3" s="277" t="str" cm="1">
        <f t="array" ref="W143">_xlfn.LET(_xlpm._post,$O143,_xlpm._reqTB,TRIM(SUBSTITUTE(SUBSTITUTE($K143,CHAR(13)," "),CHAR(10)," ")),_xlpm._code,TRIM(SUBSTITUTE(SUBSTITUTE($B143,CHAR(160),"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3" s="277"/>
      <c r="Y143" s="277" t="str">
        <f t="shared" si="8"/>
        <v/>
      </c>
      <c r="Z143" s="277" t="str">
        <f>_xlfn.LET(
  _xlpm.post,$O143,
  _xlpm.code,$B143,
  _xlpm.repRaw,IFERROR(_xlfn.XLOOKUP(_xlpm.code,'3.7 ESS'!$A:$A,'3.7 ESS'!$C:$C),""),
  _xlpm.rep,IF(_xlpm.repRaw="","NON",TRIM(SUBSTITUTE(SUBSTITUTE(_xlpm.repRaw,CHAR(160)," "),CHAR(10)," "))),
  IF(_xlpm.post&lt;&gt;"OUI","",
    IF(OR($M143="",$M143=0),"OUI",
      IF(OR(_xlpm.rep="Dès 2027",_xlpm.rep="dès 2027"),"dès 2027",
        IF(_xlpm.rep="OUI","OUI","NON")
      )
    )
  )
)</f>
        <v/>
      </c>
      <c r="AA143" s="341"/>
      <c r="AB143" s="293">
        <v>25.92</v>
      </c>
      <c r="AC143" s="378"/>
      <c r="AD143" s="341"/>
      <c r="AE143" s="293">
        <v>28.8</v>
      </c>
      <c r="AF143" s="378"/>
      <c r="AG143" s="341"/>
      <c r="AH143" s="365"/>
      <c r="AI143" s="366"/>
      <c r="AJ143" s="366"/>
      <c r="AK143" s="367"/>
      <c r="AL143" s="280">
        <f t="shared" si="10"/>
        <v>0</v>
      </c>
      <c r="AM143" s="280">
        <f t="shared" si="9"/>
        <v>0</v>
      </c>
      <c r="AN143" s="341"/>
      <c r="AO143" s="365"/>
      <c r="AP143" s="366"/>
      <c r="AQ143" s="366"/>
      <c r="AR143" s="367"/>
    </row>
    <row r="144" spans="1:44">
      <c r="A144" s="645"/>
      <c r="B144" s="230" t="s">
        <v>196</v>
      </c>
      <c r="C144" s="187" t="s">
        <v>507</v>
      </c>
      <c r="D144" s="188"/>
      <c r="E144" s="189"/>
      <c r="F144" s="190"/>
      <c r="G144" s="190"/>
      <c r="H144" s="190"/>
      <c r="I144" s="190"/>
      <c r="J144" s="190"/>
      <c r="K144" s="190"/>
      <c r="L144" s="191"/>
      <c r="M144" s="191"/>
      <c r="O144" s="191"/>
      <c r="P144" s="277" t="str">
        <f>_xlfn.LET(
  _xlpm.post,$O144,
  _xlpm.req,TRIM(SUBSTITUTE($D144,CHAR(160),"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4" s="277" t="str" cm="1">
        <f t="array" ref="Q144">_xlfn.LET(
 _xlpm.post,$O144,
 _xlpm.txt,TRIM(SUBSTITUTE(SUBSTITUTE($E144,CHAR(13),""),CHAR(10),"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4" s="277" t="str" cm="1">
        <f t="array" ref="R144">IF($O144&lt;&gt;"OUI","",IF(OR($F144="",$E144=""),"OUI",
_xlfn.LET(
_xlpm.req,$F144,
_xlpm.titres,'3.2 Spécialiste'!$A$16:$A$203,
_xlpm.nbS,'3.2 Spécialiste'!$B$16:$B$203,
_xlpm.nbI,'3.2 Spécialiste'!$C$16:$C$203,
_xlpm.niv,'3.2 Spécialiste'!$D$16:$D$203,
_xlpm.estRequis,ISNUMBER(SEARCH(_xlpm.titres,$E144)),
_xlpm.aMed,((_xlpm.nbS+_xlpm.nbI)&gt;0)*_xlpm.estRequis,
_xlpm.ok,_xlpm.aMed*(IF(_xlpm.niv="",0,_xlpm.niv)&gt;=_xlpm.req),
IF(SUMPRODUCT(_xlpm.ok)&gt;0,"OUI","NON")
)))</f>
        <v/>
      </c>
      <c r="S144" s="277" t="str">
        <f>_xlfn.LET(
  _xlpm.post,$O144,
  _xlpm.req,$G144,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4" s="277" t="str">
        <f>_xlfn.LET(
  _xlpm.post,$O144,
  _xlpm.req,$H144,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4" s="277" t="str" cm="1">
        <f t="array" ref="U144">_xlfn.LET(
  _xlpm._post,$O144,
  _xlpm._txt,TRIM(SUBSTITUTE(SUBSTITUTE($I144,CHAR(13),"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4" s="277" t="str" cm="1">
        <f t="array" ref="V144">_xlfn.LET(
  _xlpm._post,$O144,
  _xlpm._txt,TRIM(SUBSTITUTE(SUBSTITUTE($J144,CHAR(13),"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4" s="277" t="str" cm="1">
        <f t="array" ref="W144">_xlfn.LET(_xlpm._post,$O144,_xlpm._reqTB,TRIM(SUBSTITUTE(SUBSTITUTE($K144,CHAR(13)," "),CHAR(10)," ")),_xlpm._code,TRIM(SUBSTITUTE(SUBSTITUTE($B144,CHAR(160),"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4" s="277"/>
      <c r="Y144" s="277" t="str">
        <f t="shared" si="8"/>
        <v/>
      </c>
      <c r="Z144" s="277" t="str">
        <f>_xlfn.LET(
  _xlpm.post,$O144,
  _xlpm.code,$B144,
  _xlpm.repRaw,IFERROR(_xlfn.XLOOKUP(_xlpm.code,'3.7 ESS'!$A:$A,'3.7 ESS'!$C:$C),""),
  _xlpm.rep,IF(_xlpm.repRaw="","NON",TRIM(SUBSTITUTE(SUBSTITUTE(_xlpm.repRaw,CHAR(160)," "),CHAR(10)," "))),
  IF(_xlpm.post&lt;&gt;"OUI","",
    IF(OR($M144="",$M144=0),"OUI",
      IF(OR(_xlpm.rep="Dès 2027",_xlpm.rep="dès 2027"),"dès 2027",
        IF(_xlpm.rep="OUI","OUI","NON")
      )
    )
  )
)</f>
        <v/>
      </c>
      <c r="AA144" s="341"/>
      <c r="AB144" s="294"/>
      <c r="AC144" s="294"/>
      <c r="AD144" s="341"/>
      <c r="AE144" s="294"/>
      <c r="AF144" s="294"/>
      <c r="AG144" s="341"/>
      <c r="AH144" s="295"/>
      <c r="AI144" s="296"/>
      <c r="AJ144" s="296"/>
      <c r="AK144" s="297"/>
      <c r="AL144" s="280"/>
      <c r="AM144" s="280"/>
      <c r="AN144" s="341"/>
      <c r="AO144" s="295"/>
      <c r="AP144" s="296"/>
      <c r="AQ144" s="296"/>
      <c r="AR144" s="297"/>
    </row>
    <row r="145" spans="1:44" ht="13.5" thickBot="1">
      <c r="A145" s="646"/>
      <c r="B145" s="243" t="s">
        <v>197</v>
      </c>
      <c r="C145" s="222" t="s">
        <v>508</v>
      </c>
      <c r="D145" s="244"/>
      <c r="E145" s="245"/>
      <c r="F145" s="246"/>
      <c r="G145" s="246"/>
      <c r="H145" s="246"/>
      <c r="I145" s="246"/>
      <c r="J145" s="246"/>
      <c r="K145" s="246"/>
      <c r="L145" s="247"/>
      <c r="M145" s="247"/>
      <c r="O145" s="247"/>
      <c r="P145" s="277" t="str">
        <f>_xlfn.LET(
  _xlpm.post,$O145,
  _xlpm.req,TRIM(SUBSTITUTE($D145,CHAR(160),"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5" s="277" t="str" cm="1">
        <f t="array" ref="Q145">_xlfn.LET(
 _xlpm.post,$O145,
 _xlpm.txt,TRIM(SUBSTITUTE(SUBSTITUTE($E145,CHAR(13),""),CHAR(10),"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5" s="277" t="str" cm="1">
        <f t="array" ref="R145">IF($O145&lt;&gt;"OUI","",IF(OR($F145="",$E145=""),"OUI",
_xlfn.LET(
_xlpm.req,$F145,
_xlpm.titres,'3.2 Spécialiste'!$A$16:$A$203,
_xlpm.nbS,'3.2 Spécialiste'!$B$16:$B$203,
_xlpm.nbI,'3.2 Spécialiste'!$C$16:$C$203,
_xlpm.niv,'3.2 Spécialiste'!$D$16:$D$203,
_xlpm.estRequis,ISNUMBER(SEARCH(_xlpm.titres,$E145)),
_xlpm.aMed,((_xlpm.nbS+_xlpm.nbI)&gt;0)*_xlpm.estRequis,
_xlpm.ok,_xlpm.aMed*(IF(_xlpm.niv="",0,_xlpm.niv)&gt;=_xlpm.req),
IF(SUMPRODUCT(_xlpm.ok)&gt;0,"OUI","NON")
)))</f>
        <v/>
      </c>
      <c r="S145" s="277" t="str">
        <f>_xlfn.LET(
  _xlpm.post,$O145,
  _xlpm.req,$G145,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5" s="277" t="str">
        <f>_xlfn.LET(
  _xlpm.post,$O145,
  _xlpm.req,$H145,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5" s="277" t="str" cm="1">
        <f t="array" ref="U145">_xlfn.LET(
  _xlpm._post,$O145,
  _xlpm._txt,TRIM(SUBSTITUTE(SUBSTITUTE($I145,CHAR(13),"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5" s="277" t="str" cm="1">
        <f t="array" ref="V145">_xlfn.LET(
  _xlpm._post,$O145,
  _xlpm._txt,TRIM(SUBSTITUTE(SUBSTITUTE($J145,CHAR(13),"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5" s="277" t="str" cm="1">
        <f t="array" ref="W145">_xlfn.LET(_xlpm._post,$O145,_xlpm._reqTB,TRIM(SUBSTITUTE(SUBSTITUTE($K145,CHAR(13)," "),CHAR(10)," ")),_xlpm._code,TRIM(SUBSTITUTE(SUBSTITUTE($B145,CHAR(160),"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5" s="277"/>
      <c r="Y145" s="277" t="str">
        <f t="shared" si="8"/>
        <v/>
      </c>
      <c r="Z145" s="277" t="str">
        <f>_xlfn.LET(
  _xlpm.post,$O145,
  _xlpm.code,$B145,
  _xlpm.repRaw,IFERROR(_xlfn.XLOOKUP(_xlpm.code,'3.7 ESS'!$A:$A,'3.7 ESS'!$C:$C),""),
  _xlpm.rep,IF(_xlpm.repRaw="","NON",TRIM(SUBSTITUTE(SUBSTITUTE(_xlpm.repRaw,CHAR(160)," "),CHAR(10)," "))),
  IF(_xlpm.post&lt;&gt;"OUI","",
    IF(OR($M145="",$M145=0),"OUI",
      IF(OR(_xlpm.rep="Dès 2027",_xlpm.rep="dès 2027"),"dès 2027",
        IF(_xlpm.rep="OUI","OUI","NON")
      )
    )
  )
)</f>
        <v/>
      </c>
      <c r="AA145" s="341"/>
      <c r="AB145" s="343"/>
      <c r="AC145" s="343"/>
      <c r="AD145" s="341"/>
      <c r="AE145" s="343"/>
      <c r="AF145" s="343"/>
      <c r="AG145" s="341"/>
      <c r="AH145" s="344"/>
      <c r="AI145" s="345"/>
      <c r="AJ145" s="345"/>
      <c r="AK145" s="346"/>
      <c r="AL145" s="280"/>
      <c r="AM145" s="280"/>
      <c r="AN145" s="341"/>
      <c r="AO145" s="344"/>
      <c r="AP145" s="345"/>
      <c r="AQ145" s="345"/>
      <c r="AR145" s="346"/>
    </row>
    <row r="146" spans="1:44">
      <c r="A146" s="644" t="s">
        <v>350</v>
      </c>
      <c r="B146" s="272" t="s">
        <v>198</v>
      </c>
      <c r="C146" s="273" t="s">
        <v>351</v>
      </c>
      <c r="D146" s="240" t="s">
        <v>220</v>
      </c>
      <c r="E146" s="220" t="s">
        <v>768</v>
      </c>
      <c r="F146" s="275">
        <v>2</v>
      </c>
      <c r="G146" s="275">
        <v>2</v>
      </c>
      <c r="H146" s="275">
        <v>2</v>
      </c>
      <c r="I146" s="275"/>
      <c r="J146" s="275"/>
      <c r="K146" s="275"/>
      <c r="L146" s="177"/>
      <c r="M146" s="177" t="s">
        <v>60</v>
      </c>
      <c r="O146" s="376"/>
      <c r="P146" s="277" t="str">
        <f>_xlfn.LET(
  _xlpm.post,$O146,
  _xlpm.req,TRIM(SUBSTITUTE($D146,CHAR(160),"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6" s="277" t="str" cm="1">
        <f t="array" ref="Q146">_xlfn.LET(
 _xlpm.post,$O146,
 _xlpm.txt,TRIM(SUBSTITUTE(SUBSTITUTE($E146,CHAR(13),""),CHAR(10),"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6" s="277" t="str" cm="1">
        <f t="array" ref="R146">IF($O146&lt;&gt;"OUI","",IF(OR($F146="",$E146=""),"OUI",
_xlfn.LET(
_xlpm.req,$F146,
_xlpm.titres,'3.2 Spécialiste'!$A$16:$A$203,
_xlpm.nbS,'3.2 Spécialiste'!$B$16:$B$203,
_xlpm.nbI,'3.2 Spécialiste'!$C$16:$C$203,
_xlpm.niv,'3.2 Spécialiste'!$D$16:$D$203,
_xlpm.estRequis,ISNUMBER(SEARCH(_xlpm.titres,$E146)),
_xlpm.aMed,((_xlpm.nbS+_xlpm.nbI)&gt;0)*_xlpm.estRequis,
_xlpm.ok,_xlpm.aMed*(IF(_xlpm.niv="",0,_xlpm.niv)&gt;=_xlpm.req),
IF(SUMPRODUCT(_xlpm.ok)&gt;0,"OUI","NON")
)))</f>
        <v/>
      </c>
      <c r="S146" s="277" t="str">
        <f>_xlfn.LET(
  _xlpm.post,$O146,
  _xlpm.req,$G146,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6" s="277" t="str">
        <f>_xlfn.LET(
  _xlpm.post,$O146,
  _xlpm.req,$H146,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6" s="277" t="str" cm="1">
        <f t="array" ref="U146">_xlfn.LET(
  _xlpm._post,$O146,
  _xlpm._txt,TRIM(SUBSTITUTE(SUBSTITUTE($I146,CHAR(13),"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6" s="277" t="str" cm="1">
        <f t="array" ref="V146">_xlfn.LET(
  _xlpm._post,$O146,
  _xlpm._txt,TRIM(SUBSTITUTE(SUBSTITUTE($J146,CHAR(13),"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6" s="277" t="str" cm="1">
        <f t="array" ref="W146">_xlfn.LET(_xlpm._post,$O146,_xlpm._reqTB,TRIM(SUBSTITUTE(SUBSTITUTE($K146,CHAR(13)," "),CHAR(10)," ")),_xlpm._code,TRIM(SUBSTITUTE(SUBSTITUTE($B146,CHAR(160),"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6" s="277"/>
      <c r="Y146" s="277" t="str">
        <f t="shared" si="8"/>
        <v/>
      </c>
      <c r="Z146" s="277" t="str">
        <f>_xlfn.LET(
  _xlpm.post,$O146,
  _xlpm.code,$B146,
  _xlpm.repRaw,IFERROR(_xlfn.XLOOKUP(_xlpm.code,'3.7 ESS'!$A:$A,'3.7 ESS'!$C:$C),""),
  _xlpm.rep,IF(_xlpm.repRaw="","NON",TRIM(SUBSTITUTE(SUBSTITUTE(_xlpm.repRaw,CHAR(160)," "),CHAR(10)," "))),
  IF(_xlpm.post&lt;&gt;"OUI","",
    IF(OR($M146="",$M146=0),"OUI",
      IF(OR(_xlpm.rep="Dès 2027",_xlpm.rep="dès 2027"),"dès 2027",
        IF(_xlpm.rep="OUI","OUI","NON")
      )
    )
  )
)</f>
        <v/>
      </c>
      <c r="AB146" s="339" t="s">
        <v>218</v>
      </c>
      <c r="AC146" s="339" t="s">
        <v>218</v>
      </c>
      <c r="AE146" s="339" t="s">
        <v>218</v>
      </c>
      <c r="AF146" s="339" t="s">
        <v>218</v>
      </c>
      <c r="AH146" s="347" t="s">
        <v>218</v>
      </c>
      <c r="AI146" s="348" t="s">
        <v>218</v>
      </c>
      <c r="AJ146" s="348" t="s">
        <v>218</v>
      </c>
      <c r="AK146" s="349" t="s">
        <v>218</v>
      </c>
      <c r="AL146" s="280"/>
      <c r="AM146" s="280"/>
      <c r="AO146" s="347" t="s">
        <v>218</v>
      </c>
      <c r="AP146" s="348" t="s">
        <v>218</v>
      </c>
      <c r="AQ146" s="348" t="s">
        <v>218</v>
      </c>
      <c r="AR146" s="349" t="s">
        <v>218</v>
      </c>
    </row>
    <row r="147" spans="1:44">
      <c r="A147" s="645"/>
      <c r="B147" s="288" t="s">
        <v>199</v>
      </c>
      <c r="C147" s="289" t="s">
        <v>352</v>
      </c>
      <c r="D147" s="205" t="s">
        <v>371</v>
      </c>
      <c r="E147" s="290" t="s">
        <v>352</v>
      </c>
      <c r="F147" s="241">
        <v>2</v>
      </c>
      <c r="G147" s="241">
        <v>2</v>
      </c>
      <c r="H147" s="241">
        <v>2</v>
      </c>
      <c r="I147" s="241"/>
      <c r="J147" s="241"/>
      <c r="K147" s="241"/>
      <c r="L147" s="184"/>
      <c r="M147" s="184" t="s">
        <v>60</v>
      </c>
      <c r="O147" s="377"/>
      <c r="P147" s="277" t="str">
        <f>_xlfn.LET(
  _xlpm.post,$O147,
  _xlpm.req,TRIM(SUBSTITUTE($D147,CHAR(160),"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7" s="277" t="str" cm="1">
        <f t="array" ref="Q147">_xlfn.LET(
 _xlpm.post,$O147,
 _xlpm.txt,TRIM(SUBSTITUTE(SUBSTITUTE($E147,CHAR(13),""),CHAR(10),"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7" s="277" t="str" cm="1">
        <f t="array" ref="R147">IF($O147&lt;&gt;"OUI","",IF(OR($F147="",$E147=""),"OUI",
_xlfn.LET(
_xlpm.req,$F147,
_xlpm.titres,'3.2 Spécialiste'!$A$16:$A$203,
_xlpm.nbS,'3.2 Spécialiste'!$B$16:$B$203,
_xlpm.nbI,'3.2 Spécialiste'!$C$16:$C$203,
_xlpm.niv,'3.2 Spécialiste'!$D$16:$D$203,
_xlpm.estRequis,ISNUMBER(SEARCH(_xlpm.titres,$E147)),
_xlpm.aMed,((_xlpm.nbS+_xlpm.nbI)&gt;0)*_xlpm.estRequis,
_xlpm.ok,_xlpm.aMed*(IF(_xlpm.niv="",0,_xlpm.niv)&gt;=_xlpm.req),
IF(SUMPRODUCT(_xlpm.ok)&gt;0,"OUI","NON")
)))</f>
        <v/>
      </c>
      <c r="S147" s="277" t="str">
        <f>_xlfn.LET(
  _xlpm.post,$O147,
  _xlpm.req,$G147,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7" s="277" t="str">
        <f>_xlfn.LET(
  _xlpm.post,$O147,
  _xlpm.req,$H147,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7" s="277" t="str" cm="1">
        <f t="array" ref="U147">_xlfn.LET(
  _xlpm._post,$O147,
  _xlpm._txt,TRIM(SUBSTITUTE(SUBSTITUTE($I147,CHAR(13),"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7" s="277" t="str" cm="1">
        <f t="array" ref="V147">_xlfn.LET(
  _xlpm._post,$O147,
  _xlpm._txt,TRIM(SUBSTITUTE(SUBSTITUTE($J147,CHAR(13),"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7" s="277" t="str" cm="1">
        <f t="array" ref="W147">_xlfn.LET(_xlpm._post,$O147,_xlpm._reqTB,TRIM(SUBSTITUTE(SUBSTITUTE($K147,CHAR(13)," "),CHAR(10)," ")),_xlpm._code,TRIM(SUBSTITUTE(SUBSTITUTE($B147,CHAR(160),"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7" s="277"/>
      <c r="Y147" s="277" t="str">
        <f t="shared" si="8"/>
        <v/>
      </c>
      <c r="Z147" s="277" t="str">
        <f>_xlfn.LET(
  _xlpm.post,$O147,
  _xlpm.code,$B147,
  _xlpm.repRaw,IFERROR(_xlfn.XLOOKUP(_xlpm.code,'3.7 ESS'!$A:$A,'3.7 ESS'!$C:$C),""),
  _xlpm.rep,IF(_xlpm.repRaw="","NON",TRIM(SUBSTITUTE(SUBSTITUTE(_xlpm.repRaw,CHAR(160)," "),CHAR(10)," "))),
  IF(_xlpm.post&lt;&gt;"OUI","",
    IF(OR($M147="",$M147=0),"OUI",
      IF(OR(_xlpm.rep="Dès 2027",_xlpm.rep="dès 2027"),"dès 2027",
        IF(_xlpm.rep="OUI","OUI","NON")
      )
    )
  )
)</f>
        <v/>
      </c>
      <c r="AB147" s="184" t="s">
        <v>218</v>
      </c>
      <c r="AC147" s="184" t="s">
        <v>218</v>
      </c>
      <c r="AE147" s="184" t="s">
        <v>218</v>
      </c>
      <c r="AF147" s="184" t="s">
        <v>218</v>
      </c>
      <c r="AH147" s="350" t="s">
        <v>218</v>
      </c>
      <c r="AI147" s="351" t="s">
        <v>218</v>
      </c>
      <c r="AJ147" s="351" t="s">
        <v>218</v>
      </c>
      <c r="AK147" s="352" t="s">
        <v>218</v>
      </c>
      <c r="AL147" s="280"/>
      <c r="AM147" s="280"/>
      <c r="AO147" s="350" t="s">
        <v>218</v>
      </c>
      <c r="AP147" s="351" t="s">
        <v>218</v>
      </c>
      <c r="AQ147" s="351" t="s">
        <v>218</v>
      </c>
      <c r="AR147" s="352" t="s">
        <v>218</v>
      </c>
    </row>
    <row r="148" spans="1:44">
      <c r="A148" s="645"/>
      <c r="B148" s="353" t="s">
        <v>200</v>
      </c>
      <c r="C148" s="354" t="s">
        <v>353</v>
      </c>
      <c r="D148" s="205" t="s">
        <v>371</v>
      </c>
      <c r="E148" s="290"/>
      <c r="F148" s="241">
        <v>2</v>
      </c>
      <c r="G148" s="241">
        <v>2</v>
      </c>
      <c r="H148" s="241">
        <v>1</v>
      </c>
      <c r="I148" s="241"/>
      <c r="J148" s="241"/>
      <c r="K148" s="241"/>
      <c r="L148" s="184"/>
      <c r="M148" s="184" t="s">
        <v>60</v>
      </c>
      <c r="O148" s="377"/>
      <c r="P148" s="277" t="str">
        <f>_xlfn.LET(
  _xlpm.post,$O148,
  _xlpm.req,TRIM(SUBSTITUTE($D148,CHAR(160),"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8" s="277" t="str" cm="1">
        <f t="array" ref="Q148">_xlfn.LET(
 _xlpm.post,$O148,
 _xlpm.txt,TRIM(SUBSTITUTE(SUBSTITUTE($E148,CHAR(13),""),CHAR(10),"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8" s="277" t="str" cm="1">
        <f t="array" ref="R148">IF($O148&lt;&gt;"OUI","",IF(OR($F148="",$E148=""),"OUI",
_xlfn.LET(
_xlpm.req,$F148,
_xlpm.titres,'3.2 Spécialiste'!$A$16:$A$203,
_xlpm.nbS,'3.2 Spécialiste'!$B$16:$B$203,
_xlpm.nbI,'3.2 Spécialiste'!$C$16:$C$203,
_xlpm.niv,'3.2 Spécialiste'!$D$16:$D$203,
_xlpm.estRequis,ISNUMBER(SEARCH(_xlpm.titres,$E148)),
_xlpm.aMed,((_xlpm.nbS+_xlpm.nbI)&gt;0)*_xlpm.estRequis,
_xlpm.ok,_xlpm.aMed*(IF(_xlpm.niv="",0,_xlpm.niv)&gt;=_xlpm.req),
IF(SUMPRODUCT(_xlpm.ok)&gt;0,"OUI","NON")
)))</f>
        <v/>
      </c>
      <c r="S148" s="277" t="str">
        <f>_xlfn.LET(
  _xlpm.post,$O148,
  _xlpm.req,$G148,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8" s="277" t="str">
        <f>_xlfn.LET(
  _xlpm.post,$O148,
  _xlpm.req,$H148,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8" s="277" t="str" cm="1">
        <f t="array" ref="U148">_xlfn.LET(
  _xlpm._post,$O148,
  _xlpm._txt,TRIM(SUBSTITUTE(SUBSTITUTE($I148,CHAR(13),"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8" s="277" t="str" cm="1">
        <f t="array" ref="V148">_xlfn.LET(
  _xlpm._post,$O148,
  _xlpm._txt,TRIM(SUBSTITUTE(SUBSTITUTE($J148,CHAR(13),"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8" s="277" t="str" cm="1">
        <f t="array" ref="W148">_xlfn.LET(_xlpm._post,$O148,_xlpm._reqTB,TRIM(SUBSTITUTE(SUBSTITUTE($K148,CHAR(13)," "),CHAR(10)," ")),_xlpm._code,TRIM(SUBSTITUTE(SUBSTITUTE($B148,CHAR(160),"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8" s="277"/>
      <c r="Y148" s="277" t="str">
        <f t="shared" si="8"/>
        <v/>
      </c>
      <c r="Z148" s="277" t="str">
        <f>_xlfn.LET(
  _xlpm.post,$O148,
  _xlpm.code,$B148,
  _xlpm.repRaw,IFERROR(_xlfn.XLOOKUP(_xlpm.code,'3.7 ESS'!$A:$A,'3.7 ESS'!$C:$C),""),
  _xlpm.rep,IF(_xlpm.repRaw="","NON",TRIM(SUBSTITUTE(SUBSTITUTE(_xlpm.repRaw,CHAR(160)," "),CHAR(10)," "))),
  IF(_xlpm.post&lt;&gt;"OUI","",
    IF(OR($M148="",$M148=0),"OUI",
      IF(OR(_xlpm.rep="Dès 2027",_xlpm.rep="dès 2027"),"dès 2027",
        IF(_xlpm.rep="OUI","OUI","NON")
      )
    )
  )
)</f>
        <v/>
      </c>
      <c r="AB148" s="184" t="s">
        <v>218</v>
      </c>
      <c r="AC148" s="184" t="s">
        <v>218</v>
      </c>
      <c r="AE148" s="184" t="s">
        <v>218</v>
      </c>
      <c r="AF148" s="184" t="s">
        <v>218</v>
      </c>
      <c r="AH148" s="350" t="s">
        <v>218</v>
      </c>
      <c r="AI148" s="351" t="s">
        <v>218</v>
      </c>
      <c r="AJ148" s="351" t="s">
        <v>218</v>
      </c>
      <c r="AK148" s="352" t="s">
        <v>218</v>
      </c>
      <c r="AL148" s="280"/>
      <c r="AM148" s="280"/>
      <c r="AO148" s="350" t="s">
        <v>218</v>
      </c>
      <c r="AP148" s="351" t="s">
        <v>218</v>
      </c>
      <c r="AQ148" s="351" t="s">
        <v>218</v>
      </c>
      <c r="AR148" s="352" t="s">
        <v>218</v>
      </c>
    </row>
    <row r="149" spans="1:44">
      <c r="A149" s="645"/>
      <c r="B149" s="353" t="s">
        <v>354</v>
      </c>
      <c r="C149" s="355" t="s">
        <v>355</v>
      </c>
      <c r="D149" s="205"/>
      <c r="E149" s="290" t="s">
        <v>462</v>
      </c>
      <c r="F149" s="241">
        <v>0</v>
      </c>
      <c r="G149" s="241">
        <v>3</v>
      </c>
      <c r="H149" s="241">
        <v>2</v>
      </c>
      <c r="I149" s="241"/>
      <c r="J149" s="241"/>
      <c r="K149" s="241"/>
      <c r="L149" s="184"/>
      <c r="M149" s="184" t="s">
        <v>60</v>
      </c>
      <c r="O149" s="377"/>
      <c r="P149" s="277" t="str">
        <f>_xlfn.LET(
  _xlpm.post,$O149,
  _xlpm.req,TRIM(SUBSTITUTE($D149,CHAR(160),"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49" s="277" t="str" cm="1">
        <f t="array" ref="Q149">_xlfn.LET(
 _xlpm.post,$O149,
 _xlpm.txt,TRIM(SUBSTITUTE(SUBSTITUTE($E149,CHAR(13),""),CHAR(10),"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49" s="277" t="str" cm="1">
        <f t="array" ref="R149">IF($O149&lt;&gt;"OUI","",IF(OR($F149="",$E149=""),"OUI",
_xlfn.LET(
_xlpm.req,$F149,
_xlpm.titres,'3.2 Spécialiste'!$A$16:$A$203,
_xlpm.nbS,'3.2 Spécialiste'!$B$16:$B$203,
_xlpm.nbI,'3.2 Spécialiste'!$C$16:$C$203,
_xlpm.niv,'3.2 Spécialiste'!$D$16:$D$203,
_xlpm.estRequis,ISNUMBER(SEARCH(_xlpm.titres,$E149)),
_xlpm.aMed,((_xlpm.nbS+_xlpm.nbI)&gt;0)*_xlpm.estRequis,
_xlpm.ok,_xlpm.aMed*(IF(_xlpm.niv="",0,_xlpm.niv)&gt;=_xlpm.req),
IF(SUMPRODUCT(_xlpm.ok)&gt;0,"OUI","NON")
)))</f>
        <v/>
      </c>
      <c r="S149" s="277" t="str">
        <f>_xlfn.LET(
  _xlpm.post,$O149,
  _xlpm.req,$G149,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49" s="277" t="str">
        <f>_xlfn.LET(
  _xlpm.post,$O149,
  _xlpm.req,$H149,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49" s="277" t="str" cm="1">
        <f t="array" ref="U149">_xlfn.LET(
  _xlpm._post,$O149,
  _xlpm._txt,TRIM(SUBSTITUTE(SUBSTITUTE($I149,CHAR(13),"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49" s="277" t="str" cm="1">
        <f t="array" ref="V149">_xlfn.LET(
  _xlpm._post,$O149,
  _xlpm._txt,TRIM(SUBSTITUTE(SUBSTITUTE($J149,CHAR(13),"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49" s="277" t="str" cm="1">
        <f t="array" ref="W149">_xlfn.LET(_xlpm._post,$O149,_xlpm._reqTB,TRIM(SUBSTITUTE(SUBSTITUTE($K149,CHAR(13)," "),CHAR(10)," ")),_xlpm._code,TRIM(SUBSTITUTE(SUBSTITUTE($B149,CHAR(160),"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49" s="277"/>
      <c r="Y149" s="277" t="str">
        <f t="shared" si="8"/>
        <v/>
      </c>
      <c r="Z149" s="277" t="str">
        <f>_xlfn.LET(
  _xlpm.post,$O149,
  _xlpm.code,$B149,
  _xlpm.repRaw,IFERROR(_xlfn.XLOOKUP(_xlpm.code,'3.7 ESS'!$A:$A,'3.7 ESS'!$C:$C),""),
  _xlpm.rep,IF(_xlpm.repRaw="","NON",TRIM(SUBSTITUTE(SUBSTITUTE(_xlpm.repRaw,CHAR(160)," "),CHAR(10)," "))),
  IF(_xlpm.post&lt;&gt;"OUI","",
    IF(OR($M149="",$M149=0),"OUI",
      IF(OR(_xlpm.rep="Dès 2027",_xlpm.rep="dès 2027"),"dès 2027",
        IF(_xlpm.rep="OUI","OUI","NON")
      )
    )
  )
)</f>
        <v/>
      </c>
      <c r="AB149" s="184" t="s">
        <v>218</v>
      </c>
      <c r="AC149" s="184" t="s">
        <v>218</v>
      </c>
      <c r="AE149" s="184" t="s">
        <v>218</v>
      </c>
      <c r="AF149" s="184" t="s">
        <v>218</v>
      </c>
      <c r="AH149" s="350" t="s">
        <v>218</v>
      </c>
      <c r="AI149" s="351" t="s">
        <v>218</v>
      </c>
      <c r="AJ149" s="351" t="s">
        <v>218</v>
      </c>
      <c r="AK149" s="352" t="s">
        <v>218</v>
      </c>
      <c r="AL149" s="280"/>
      <c r="AM149" s="280"/>
      <c r="AO149" s="350" t="s">
        <v>218</v>
      </c>
      <c r="AP149" s="351" t="s">
        <v>218</v>
      </c>
      <c r="AQ149" s="351" t="s">
        <v>218</v>
      </c>
      <c r="AR149" s="352" t="s">
        <v>218</v>
      </c>
    </row>
    <row r="150" spans="1:44">
      <c r="A150" s="645"/>
      <c r="B150" s="353" t="s">
        <v>356</v>
      </c>
      <c r="C150" s="355" t="s">
        <v>357</v>
      </c>
      <c r="D150" s="205"/>
      <c r="E150" s="290" t="s">
        <v>462</v>
      </c>
      <c r="F150" s="241">
        <v>0</v>
      </c>
      <c r="G150" s="241"/>
      <c r="H150" s="241"/>
      <c r="I150" s="241"/>
      <c r="J150" s="241"/>
      <c r="K150" s="241"/>
      <c r="L150" s="184"/>
      <c r="M150" s="184" t="s">
        <v>60</v>
      </c>
      <c r="O150" s="377"/>
      <c r="P150" s="277" t="str">
        <f>_xlfn.LET(
  _xlpm.post,$O150,
  _xlpm.req,TRIM(SUBSTITUTE($D150,CHAR(160),"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50" s="277" t="str" cm="1">
        <f t="array" ref="Q150">_xlfn.LET(
 _xlpm.post,$O150,
 _xlpm.txt,TRIM(SUBSTITUTE(SUBSTITUTE($E150,CHAR(13),""),CHAR(10),"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50" s="277" t="str" cm="1">
        <f t="array" ref="R150">IF($O150&lt;&gt;"OUI","",IF(OR($F150="",$E150=""),"OUI",
_xlfn.LET(
_xlpm.req,$F150,
_xlpm.titres,'3.2 Spécialiste'!$A$16:$A$203,
_xlpm.nbS,'3.2 Spécialiste'!$B$16:$B$203,
_xlpm.nbI,'3.2 Spécialiste'!$C$16:$C$203,
_xlpm.niv,'3.2 Spécialiste'!$D$16:$D$203,
_xlpm.estRequis,ISNUMBER(SEARCH(_xlpm.titres,$E150)),
_xlpm.aMed,((_xlpm.nbS+_xlpm.nbI)&gt;0)*_xlpm.estRequis,
_xlpm.ok,_xlpm.aMed*(IF(_xlpm.niv="",0,_xlpm.niv)&gt;=_xlpm.req),
IF(SUMPRODUCT(_xlpm.ok)&gt;0,"OUI","NON")
)))</f>
        <v/>
      </c>
      <c r="S150" s="277" t="str">
        <f>_xlfn.LET(
  _xlpm.post,$O150,
  _xlpm.req,$G150,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50" s="277" t="str">
        <f>_xlfn.LET(
  _xlpm.post,$O150,
  _xlpm.req,$H150,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50" s="277" t="str" cm="1">
        <f t="array" ref="U150">_xlfn.LET(
  _xlpm._post,$O150,
  _xlpm._txt,TRIM(SUBSTITUTE(SUBSTITUTE($I150,CHAR(13),"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50" s="277" t="str" cm="1">
        <f t="array" ref="V150">_xlfn.LET(
  _xlpm._post,$O150,
  _xlpm._txt,TRIM(SUBSTITUTE(SUBSTITUTE($J150,CHAR(13),"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50" s="277" t="str" cm="1">
        <f t="array" ref="W150">_xlfn.LET(_xlpm._post,$O150,_xlpm._reqTB,TRIM(SUBSTITUTE(SUBSTITUTE($K150,CHAR(13)," "),CHAR(10)," ")),_xlpm._code,TRIM(SUBSTITUTE(SUBSTITUTE($B150,CHAR(160),"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50" s="277"/>
      <c r="Y150" s="277" t="str">
        <f t="shared" si="8"/>
        <v/>
      </c>
      <c r="Z150" s="277" t="str">
        <f>_xlfn.LET(
  _xlpm.post,$O150,
  _xlpm.code,$B150,
  _xlpm.repRaw,IFERROR(_xlfn.XLOOKUP(_xlpm.code,'3.7 ESS'!$A:$A,'3.7 ESS'!$C:$C),""),
  _xlpm.rep,IF(_xlpm.repRaw="","NON",TRIM(SUBSTITUTE(SUBSTITUTE(_xlpm.repRaw,CHAR(160)," "),CHAR(10)," "))),
  IF(_xlpm.post&lt;&gt;"OUI","",
    IF(OR($M150="",$M150=0),"OUI",
      IF(OR(_xlpm.rep="Dès 2027",_xlpm.rep="dès 2027"),"dès 2027",
        IF(_xlpm.rep="OUI","OUI","NON")
      )
    )
  )
)</f>
        <v/>
      </c>
      <c r="AB150" s="184" t="s">
        <v>218</v>
      </c>
      <c r="AC150" s="184" t="s">
        <v>218</v>
      </c>
      <c r="AE150" s="184" t="s">
        <v>218</v>
      </c>
      <c r="AF150" s="184" t="s">
        <v>218</v>
      </c>
      <c r="AH150" s="350" t="s">
        <v>218</v>
      </c>
      <c r="AI150" s="351" t="s">
        <v>218</v>
      </c>
      <c r="AJ150" s="351" t="s">
        <v>218</v>
      </c>
      <c r="AK150" s="352" t="s">
        <v>218</v>
      </c>
      <c r="AL150" s="280"/>
      <c r="AM150" s="280"/>
      <c r="AO150" s="350" t="s">
        <v>218</v>
      </c>
      <c r="AP150" s="351" t="s">
        <v>218</v>
      </c>
      <c r="AQ150" s="351" t="s">
        <v>218</v>
      </c>
      <c r="AR150" s="352" t="s">
        <v>218</v>
      </c>
    </row>
    <row r="151" spans="1:44">
      <c r="A151" s="645"/>
      <c r="B151" s="353" t="s">
        <v>358</v>
      </c>
      <c r="C151" s="355" t="s">
        <v>359</v>
      </c>
      <c r="D151" s="205"/>
      <c r="E151" s="290" t="s">
        <v>462</v>
      </c>
      <c r="F151" s="241">
        <v>0</v>
      </c>
      <c r="G151" s="241"/>
      <c r="H151" s="241"/>
      <c r="I151" s="241"/>
      <c r="J151" s="241"/>
      <c r="K151" s="241"/>
      <c r="L151" s="184"/>
      <c r="M151" s="184" t="s">
        <v>60</v>
      </c>
      <c r="O151" s="377"/>
      <c r="P151" s="277" t="str">
        <f>_xlfn.LET(
  _xlpm.post,$O151,
  _xlpm.req,TRIM(SUBSTITUTE($D151,CHAR(160),"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51" s="277" t="str" cm="1">
        <f t="array" ref="Q151">_xlfn.LET(
 _xlpm.post,$O151,
 _xlpm.txt,TRIM(SUBSTITUTE(SUBSTITUTE($E151,CHAR(13),""),CHAR(10),"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51" s="277" t="str" cm="1">
        <f t="array" ref="R151">IF($O151&lt;&gt;"OUI","",IF(OR($F151="",$E151=""),"OUI",
_xlfn.LET(
_xlpm.req,$F151,
_xlpm.titres,'3.2 Spécialiste'!$A$16:$A$203,
_xlpm.nbS,'3.2 Spécialiste'!$B$16:$B$203,
_xlpm.nbI,'3.2 Spécialiste'!$C$16:$C$203,
_xlpm.niv,'3.2 Spécialiste'!$D$16:$D$203,
_xlpm.estRequis,ISNUMBER(SEARCH(_xlpm.titres,$E151)),
_xlpm.aMed,((_xlpm.nbS+_xlpm.nbI)&gt;0)*_xlpm.estRequis,
_xlpm.ok,_xlpm.aMed*(IF(_xlpm.niv="",0,_xlpm.niv)&gt;=_xlpm.req),
IF(SUMPRODUCT(_xlpm.ok)&gt;0,"OUI","NON")
)))</f>
        <v/>
      </c>
      <c r="S151" s="277" t="str">
        <f>_xlfn.LET(
  _xlpm.post,$O151,
  _xlpm.req,$G151,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51" s="277" t="str">
        <f>_xlfn.LET(
  _xlpm.post,$O151,
  _xlpm.req,$H151,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51" s="277" t="str" cm="1">
        <f t="array" ref="U151">_xlfn.LET(
  _xlpm._post,$O151,
  _xlpm._txt,TRIM(SUBSTITUTE(SUBSTITUTE($I151,CHAR(13),"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51" s="277" t="str" cm="1">
        <f t="array" ref="V151">_xlfn.LET(
  _xlpm._post,$O151,
  _xlpm._txt,TRIM(SUBSTITUTE(SUBSTITUTE($J151,CHAR(13),"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51" s="277" t="str" cm="1">
        <f t="array" ref="W151">_xlfn.LET(_xlpm._post,$O151,_xlpm._reqTB,TRIM(SUBSTITUTE(SUBSTITUTE($K151,CHAR(13)," "),CHAR(10)," ")),_xlpm._code,TRIM(SUBSTITUTE(SUBSTITUTE($B151,CHAR(160),"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51" s="277"/>
      <c r="Y151" s="277" t="str">
        <f t="shared" si="8"/>
        <v/>
      </c>
      <c r="Z151" s="277" t="str">
        <f>_xlfn.LET(
  _xlpm.post,$O151,
  _xlpm.code,$B151,
  _xlpm.repRaw,IFERROR(_xlfn.XLOOKUP(_xlpm.code,'3.7 ESS'!$A:$A,'3.7 ESS'!$C:$C),""),
  _xlpm.rep,IF(_xlpm.repRaw="","NON",TRIM(SUBSTITUTE(SUBSTITUTE(_xlpm.repRaw,CHAR(160)," "),CHAR(10)," "))),
  IF(_xlpm.post&lt;&gt;"OUI","",
    IF(OR($M151="",$M151=0),"OUI",
      IF(OR(_xlpm.rep="Dès 2027",_xlpm.rep="dès 2027"),"dès 2027",
        IF(_xlpm.rep="OUI","OUI","NON")
      )
    )
  )
)</f>
        <v/>
      </c>
      <c r="AB151" s="184" t="s">
        <v>218</v>
      </c>
      <c r="AC151" s="184" t="s">
        <v>218</v>
      </c>
      <c r="AE151" s="184" t="s">
        <v>218</v>
      </c>
      <c r="AF151" s="184" t="s">
        <v>218</v>
      </c>
      <c r="AH151" s="350" t="s">
        <v>218</v>
      </c>
      <c r="AI151" s="351" t="s">
        <v>218</v>
      </c>
      <c r="AJ151" s="351" t="s">
        <v>218</v>
      </c>
      <c r="AK151" s="352" t="s">
        <v>218</v>
      </c>
      <c r="AL151" s="280"/>
      <c r="AM151" s="280"/>
      <c r="AO151" s="350" t="s">
        <v>218</v>
      </c>
      <c r="AP151" s="351" t="s">
        <v>218</v>
      </c>
      <c r="AQ151" s="351" t="s">
        <v>218</v>
      </c>
      <c r="AR151" s="352" t="s">
        <v>218</v>
      </c>
    </row>
    <row r="152" spans="1:44">
      <c r="A152" s="645"/>
      <c r="B152" s="353" t="s">
        <v>360</v>
      </c>
      <c r="C152" s="355" t="s">
        <v>361</v>
      </c>
      <c r="D152" s="205"/>
      <c r="E152" s="290" t="s">
        <v>462</v>
      </c>
      <c r="F152" s="241">
        <v>0</v>
      </c>
      <c r="G152" s="241"/>
      <c r="H152" s="241"/>
      <c r="I152" s="241"/>
      <c r="J152" s="241"/>
      <c r="K152" s="241"/>
      <c r="L152" s="184"/>
      <c r="M152" s="184" t="s">
        <v>60</v>
      </c>
      <c r="O152" s="377"/>
      <c r="P152" s="277" t="str">
        <f>_xlfn.LET(
  _xlpm.post,$O152,
  _xlpm.req,TRIM(SUBSTITUTE($D152,CHAR(160),"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52" s="277" t="str" cm="1">
        <f t="array" ref="Q152">_xlfn.LET(
 _xlpm.post,$O152,
 _xlpm.txt,TRIM(SUBSTITUTE(SUBSTITUTE($E152,CHAR(13),""),CHAR(10),"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52" s="277" t="str" cm="1">
        <f t="array" ref="R152">IF($O152&lt;&gt;"OUI","",IF(OR($F152="",$E152=""),"OUI",
_xlfn.LET(
_xlpm.req,$F152,
_xlpm.titres,'3.2 Spécialiste'!$A$16:$A$203,
_xlpm.nbS,'3.2 Spécialiste'!$B$16:$B$203,
_xlpm.nbI,'3.2 Spécialiste'!$C$16:$C$203,
_xlpm.niv,'3.2 Spécialiste'!$D$16:$D$203,
_xlpm.estRequis,ISNUMBER(SEARCH(_xlpm.titres,$E152)),
_xlpm.aMed,((_xlpm.nbS+_xlpm.nbI)&gt;0)*_xlpm.estRequis,
_xlpm.ok,_xlpm.aMed*(IF(_xlpm.niv="",0,_xlpm.niv)&gt;=_xlpm.req),
IF(SUMPRODUCT(_xlpm.ok)&gt;0,"OUI","NON")
)))</f>
        <v/>
      </c>
      <c r="S152" s="277" t="str">
        <f>_xlfn.LET(
  _xlpm.post,$O152,
  _xlpm.req,$G152,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52" s="277" t="str">
        <f>_xlfn.LET(
  _xlpm.post,$O152,
  _xlpm.req,$H152,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52" s="277" t="str" cm="1">
        <f t="array" ref="U152">_xlfn.LET(
  _xlpm._post,$O152,
  _xlpm._txt,TRIM(SUBSTITUTE(SUBSTITUTE($I152,CHAR(13),"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52" s="277" t="str" cm="1">
        <f t="array" ref="V152">_xlfn.LET(
  _xlpm._post,$O152,
  _xlpm._txt,TRIM(SUBSTITUTE(SUBSTITUTE($J152,CHAR(13),"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52" s="277" t="str" cm="1">
        <f t="array" ref="W152">_xlfn.LET(_xlpm._post,$O152,_xlpm._reqTB,TRIM(SUBSTITUTE(SUBSTITUTE($K152,CHAR(13)," "),CHAR(10)," ")),_xlpm._code,TRIM(SUBSTITUTE(SUBSTITUTE($B152,CHAR(160),"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52" s="277"/>
      <c r="Y152" s="277" t="str">
        <f t="shared" si="8"/>
        <v/>
      </c>
      <c r="Z152" s="277" t="str">
        <f>_xlfn.LET(
  _xlpm.post,$O152,
  _xlpm.code,$B152,
  _xlpm.repRaw,IFERROR(_xlfn.XLOOKUP(_xlpm.code,'3.7 ESS'!$A:$A,'3.7 ESS'!$C:$C),""),
  _xlpm.rep,IF(_xlpm.repRaw="","NON",TRIM(SUBSTITUTE(SUBSTITUTE(_xlpm.repRaw,CHAR(160)," "),CHAR(10)," "))),
  IF(_xlpm.post&lt;&gt;"OUI","",
    IF(OR($M152="",$M152=0),"OUI",
      IF(OR(_xlpm.rep="Dès 2027",_xlpm.rep="dès 2027"),"dès 2027",
        IF(_xlpm.rep="OUI","OUI","NON")
      )
    )
  )
)</f>
        <v/>
      </c>
      <c r="AB152" s="184" t="s">
        <v>218</v>
      </c>
      <c r="AC152" s="184" t="s">
        <v>218</v>
      </c>
      <c r="AE152" s="184" t="s">
        <v>218</v>
      </c>
      <c r="AF152" s="184" t="s">
        <v>218</v>
      </c>
      <c r="AH152" s="350" t="s">
        <v>218</v>
      </c>
      <c r="AI152" s="351" t="s">
        <v>218</v>
      </c>
      <c r="AJ152" s="351" t="s">
        <v>218</v>
      </c>
      <c r="AK152" s="352" t="s">
        <v>218</v>
      </c>
      <c r="AL152" s="280"/>
      <c r="AM152" s="280"/>
      <c r="AO152" s="350" t="s">
        <v>218</v>
      </c>
      <c r="AP152" s="351" t="s">
        <v>218</v>
      </c>
      <c r="AQ152" s="351" t="s">
        <v>218</v>
      </c>
      <c r="AR152" s="352" t="s">
        <v>218</v>
      </c>
    </row>
    <row r="153" spans="1:44">
      <c r="A153" s="645"/>
      <c r="B153" s="353" t="s">
        <v>201</v>
      </c>
      <c r="C153" s="355" t="s">
        <v>362</v>
      </c>
      <c r="D153" s="205"/>
      <c r="E153" s="290" t="s">
        <v>463</v>
      </c>
      <c r="F153" s="241">
        <v>1</v>
      </c>
      <c r="G153" s="241"/>
      <c r="H153" s="241">
        <v>1</v>
      </c>
      <c r="I153" s="241"/>
      <c r="J153" s="241"/>
      <c r="K153" s="241"/>
      <c r="L153" s="184"/>
      <c r="M153" s="184" t="s">
        <v>60</v>
      </c>
      <c r="O153" s="377"/>
      <c r="P153" s="277" t="str">
        <f>_xlfn.LET(
  _xlpm.post,$O153,
  _xlpm.req,TRIM(SUBSTITUTE($D153,CHAR(160),"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53" s="277" t="str" cm="1">
        <f t="array" ref="Q153">_xlfn.LET(
 _xlpm.post,$O153,
 _xlpm.txt,TRIM(SUBSTITUTE(SUBSTITUTE($E153,CHAR(13),""),CHAR(10),"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53" s="277" t="str" cm="1">
        <f t="array" ref="R153">IF($O153&lt;&gt;"OUI","",IF(OR($F153="",$E153=""),"OUI",
_xlfn.LET(
_xlpm.req,$F153,
_xlpm.titres,'3.2 Spécialiste'!$A$16:$A$203,
_xlpm.nbS,'3.2 Spécialiste'!$B$16:$B$203,
_xlpm.nbI,'3.2 Spécialiste'!$C$16:$C$203,
_xlpm.niv,'3.2 Spécialiste'!$D$16:$D$203,
_xlpm.estRequis,ISNUMBER(SEARCH(_xlpm.titres,$E153)),
_xlpm.aMed,((_xlpm.nbS+_xlpm.nbI)&gt;0)*_xlpm.estRequis,
_xlpm.ok,_xlpm.aMed*(IF(_xlpm.niv="",0,_xlpm.niv)&gt;=_xlpm.req),
IF(SUMPRODUCT(_xlpm.ok)&gt;0,"OUI","NON")
)))</f>
        <v/>
      </c>
      <c r="S153" s="277" t="str">
        <f>_xlfn.LET(
  _xlpm.post,$O153,
  _xlpm.req,$G153,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53" s="277" t="str">
        <f>_xlfn.LET(
  _xlpm.post,$O153,
  _xlpm.req,$H153,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53" s="277" t="str" cm="1">
        <f t="array" ref="U153">_xlfn.LET(
  _xlpm._post,$O153,
  _xlpm._txt,TRIM(SUBSTITUTE(SUBSTITUTE($I153,CHAR(13),"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53" s="277" t="str" cm="1">
        <f t="array" ref="V153">_xlfn.LET(
  _xlpm._post,$O153,
  _xlpm._txt,TRIM(SUBSTITUTE(SUBSTITUTE($J153,CHAR(13),"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53" s="277" t="str" cm="1">
        <f t="array" ref="W153">_xlfn.LET(_xlpm._post,$O153,_xlpm._reqTB,TRIM(SUBSTITUTE(SUBSTITUTE($K153,CHAR(13)," "),CHAR(10)," ")),_xlpm._code,TRIM(SUBSTITUTE(SUBSTITUTE($B153,CHAR(160),"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53" s="277"/>
      <c r="Y153" s="277" t="str">
        <f t="shared" si="8"/>
        <v/>
      </c>
      <c r="Z153" s="277" t="str">
        <f>_xlfn.LET(
  _xlpm.post,$O153,
  _xlpm.code,$B153,
  _xlpm.repRaw,IFERROR(_xlfn.XLOOKUP(_xlpm.code,'3.7 ESS'!$A:$A,'3.7 ESS'!$C:$C),""),
  _xlpm.rep,IF(_xlpm.repRaw="","NON",TRIM(SUBSTITUTE(SUBSTITUTE(_xlpm.repRaw,CHAR(160)," "),CHAR(10)," "))),
  IF(_xlpm.post&lt;&gt;"OUI","",
    IF(OR($M153="",$M153=0),"OUI",
      IF(OR(_xlpm.rep="Dès 2027",_xlpm.rep="dès 2027"),"dès 2027",
        IF(_xlpm.rep="OUI","OUI","NON")
      )
    )
  )
)</f>
        <v/>
      </c>
      <c r="AB153" s="184" t="s">
        <v>218</v>
      </c>
      <c r="AC153" s="184" t="s">
        <v>218</v>
      </c>
      <c r="AE153" s="184" t="s">
        <v>218</v>
      </c>
      <c r="AF153" s="184" t="s">
        <v>218</v>
      </c>
      <c r="AH153" s="350" t="s">
        <v>218</v>
      </c>
      <c r="AI153" s="351" t="s">
        <v>218</v>
      </c>
      <c r="AJ153" s="351" t="s">
        <v>218</v>
      </c>
      <c r="AK153" s="352" t="s">
        <v>218</v>
      </c>
      <c r="AL153" s="280"/>
      <c r="AM153" s="280"/>
      <c r="AO153" s="350" t="s">
        <v>218</v>
      </c>
      <c r="AP153" s="351" t="s">
        <v>218</v>
      </c>
      <c r="AQ153" s="351" t="s">
        <v>218</v>
      </c>
      <c r="AR153" s="352" t="s">
        <v>218</v>
      </c>
    </row>
    <row r="154" spans="1:44">
      <c r="A154" s="645"/>
      <c r="B154" s="353" t="s">
        <v>202</v>
      </c>
      <c r="C154" s="355" t="s">
        <v>363</v>
      </c>
      <c r="D154" s="205"/>
      <c r="E154" s="290" t="s">
        <v>464</v>
      </c>
      <c r="F154" s="241">
        <v>1</v>
      </c>
      <c r="G154" s="241"/>
      <c r="H154" s="241"/>
      <c r="I154" s="241"/>
      <c r="J154" s="241"/>
      <c r="K154" s="241"/>
      <c r="L154" s="184"/>
      <c r="M154" s="184" t="s">
        <v>60</v>
      </c>
      <c r="O154" s="377"/>
      <c r="P154" s="277" t="str">
        <f>_xlfn.LET(
  _xlpm.post,$O154,
  _xlpm.req,TRIM(SUBSTITUTE($D154,CHAR(160),"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54" s="277" t="str" cm="1">
        <f t="array" ref="Q154">_xlfn.LET(
 _xlpm.post,$O154,
 _xlpm.txt,TRIM(SUBSTITUTE(SUBSTITUTE($E154,CHAR(13),""),CHAR(10),"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54" s="277" t="str" cm="1">
        <f t="array" ref="R154">IF($O154&lt;&gt;"OUI","",IF(OR($F154="",$E154=""),"OUI",
_xlfn.LET(
_xlpm.req,$F154,
_xlpm.titres,'3.2 Spécialiste'!$A$16:$A$203,
_xlpm.nbS,'3.2 Spécialiste'!$B$16:$B$203,
_xlpm.nbI,'3.2 Spécialiste'!$C$16:$C$203,
_xlpm.niv,'3.2 Spécialiste'!$D$16:$D$203,
_xlpm.estRequis,ISNUMBER(SEARCH(_xlpm.titres,$E154)),
_xlpm.aMed,((_xlpm.nbS+_xlpm.nbI)&gt;0)*_xlpm.estRequis,
_xlpm.ok,_xlpm.aMed*(IF(_xlpm.niv="",0,_xlpm.niv)&gt;=_xlpm.req),
IF(SUMPRODUCT(_xlpm.ok)&gt;0,"OUI","NON")
)))</f>
        <v/>
      </c>
      <c r="S154" s="277" t="str">
        <f>_xlfn.LET(
  _xlpm.post,$O154,
  _xlpm.req,$G154,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54" s="277" t="str">
        <f>_xlfn.LET(
  _xlpm.post,$O154,
  _xlpm.req,$H154,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54" s="277" t="str" cm="1">
        <f t="array" ref="U154">_xlfn.LET(
  _xlpm._post,$O154,
  _xlpm._txt,TRIM(SUBSTITUTE(SUBSTITUTE($I154,CHAR(13),"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54" s="277" t="str" cm="1">
        <f t="array" ref="V154">_xlfn.LET(
  _xlpm._post,$O154,
  _xlpm._txt,TRIM(SUBSTITUTE(SUBSTITUTE($J154,CHAR(13),"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54" s="277" t="str" cm="1">
        <f t="array" ref="W154">_xlfn.LET(_xlpm._post,$O154,_xlpm._reqTB,TRIM(SUBSTITUTE(SUBSTITUTE($K154,CHAR(13)," "),CHAR(10)," ")),_xlpm._code,TRIM(SUBSTITUTE(SUBSTITUTE($B154,CHAR(160),"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54" s="277"/>
      <c r="Y154" s="277" t="str">
        <f t="shared" si="8"/>
        <v/>
      </c>
      <c r="Z154" s="277" t="str">
        <f>_xlfn.LET(
  _xlpm.post,$O154,
  _xlpm.code,$B154,
  _xlpm.repRaw,IFERROR(_xlfn.XLOOKUP(_xlpm.code,'3.7 ESS'!$A:$A,'3.7 ESS'!$C:$C),""),
  _xlpm.rep,IF(_xlpm.repRaw="","NON",TRIM(SUBSTITUTE(SUBSTITUTE(_xlpm.repRaw,CHAR(160)," "),CHAR(10)," "))),
  IF(_xlpm.post&lt;&gt;"OUI","",
    IF(OR($M154="",$M154=0),"OUI",
      IF(OR(_xlpm.rep="Dès 2027",_xlpm.rep="dès 2027"),"dès 2027",
        IF(_xlpm.rep="OUI","OUI","NON")
      )
    )
  )
)</f>
        <v/>
      </c>
      <c r="AB154" s="184" t="s">
        <v>218</v>
      </c>
      <c r="AC154" s="184" t="s">
        <v>218</v>
      </c>
      <c r="AE154" s="184" t="s">
        <v>218</v>
      </c>
      <c r="AF154" s="184" t="s">
        <v>218</v>
      </c>
      <c r="AH154" s="350" t="s">
        <v>218</v>
      </c>
      <c r="AI154" s="351" t="s">
        <v>218</v>
      </c>
      <c r="AJ154" s="351" t="s">
        <v>218</v>
      </c>
      <c r="AK154" s="352" t="s">
        <v>218</v>
      </c>
      <c r="AL154" s="280"/>
      <c r="AM154" s="280"/>
      <c r="AO154" s="350" t="s">
        <v>218</v>
      </c>
      <c r="AP154" s="351" t="s">
        <v>218</v>
      </c>
      <c r="AQ154" s="351" t="s">
        <v>218</v>
      </c>
      <c r="AR154" s="352" t="s">
        <v>218</v>
      </c>
    </row>
    <row r="155" spans="1:44" ht="25.5">
      <c r="A155" s="645"/>
      <c r="B155" s="353" t="s">
        <v>203</v>
      </c>
      <c r="C155" s="355" t="s">
        <v>364</v>
      </c>
      <c r="D155" s="205"/>
      <c r="E155" s="290" t="s">
        <v>770</v>
      </c>
      <c r="F155" s="241">
        <v>1</v>
      </c>
      <c r="G155" s="241"/>
      <c r="H155" s="241"/>
      <c r="I155" s="241"/>
      <c r="J155" s="241"/>
      <c r="K155" s="241"/>
      <c r="L155" s="184"/>
      <c r="M155" s="184"/>
      <c r="O155" s="377"/>
      <c r="P155" s="277" t="str">
        <f>_xlfn.LET(
  _xlpm.post,$O155,
  _xlpm.req,TRIM(SUBSTITUTE($D155,CHAR(160),"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55" s="277" t="str" cm="1">
        <f t="array" ref="Q155">_xlfn.LET(
 _xlpm.post,$O155,
 _xlpm.txt,TRIM(SUBSTITUTE(SUBSTITUTE($E155,CHAR(13),""),CHAR(10),"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55" s="277" t="str" cm="1">
        <f t="array" ref="R155">IF($O155&lt;&gt;"OUI","",IF(OR($F155="",$E155=""),"OUI",
_xlfn.LET(
_xlpm.req,$F155,
_xlpm.titres,'3.2 Spécialiste'!$A$16:$A$203,
_xlpm.nbS,'3.2 Spécialiste'!$B$16:$B$203,
_xlpm.nbI,'3.2 Spécialiste'!$C$16:$C$203,
_xlpm.niv,'3.2 Spécialiste'!$D$16:$D$203,
_xlpm.estRequis,ISNUMBER(SEARCH(_xlpm.titres,$E155)),
_xlpm.aMed,((_xlpm.nbS+_xlpm.nbI)&gt;0)*_xlpm.estRequis,
_xlpm.ok,_xlpm.aMed*(IF(_xlpm.niv="",0,_xlpm.niv)&gt;=_xlpm.req),
IF(SUMPRODUCT(_xlpm.ok)&gt;0,"OUI","NON")
)))</f>
        <v/>
      </c>
      <c r="S155" s="277" t="str">
        <f>_xlfn.LET(
  _xlpm.post,$O155,
  _xlpm.req,$G155,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55" s="277" t="str">
        <f>_xlfn.LET(
  _xlpm.post,$O155,
  _xlpm.req,$H155,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55" s="277" t="str" cm="1">
        <f t="array" ref="U155">_xlfn.LET(
  _xlpm._post,$O155,
  _xlpm._txt,TRIM(SUBSTITUTE(SUBSTITUTE($I155,CHAR(13),"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55" s="277" t="str" cm="1">
        <f t="array" ref="V155">_xlfn.LET(
  _xlpm._post,$O155,
  _xlpm._txt,TRIM(SUBSTITUTE(SUBSTITUTE($J155,CHAR(13),"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55" s="277" t="str" cm="1">
        <f t="array" ref="W155">_xlfn.LET(_xlpm._post,$O155,_xlpm._reqTB,TRIM(SUBSTITUTE(SUBSTITUTE($K155,CHAR(13)," "),CHAR(10)," ")),_xlpm._code,TRIM(SUBSTITUTE(SUBSTITUTE($B155,CHAR(160),"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55" s="277"/>
      <c r="Y155" s="277" t="str">
        <f t="shared" si="8"/>
        <v/>
      </c>
      <c r="Z155" s="277" t="str">
        <f>_xlfn.LET(
  _xlpm.post,$O155,
  _xlpm.code,$B155,
  _xlpm.repRaw,IFERROR(_xlfn.XLOOKUP(_xlpm.code,'3.7 ESS'!$A:$A,'3.7 ESS'!$C:$C),""),
  _xlpm.rep,IF(_xlpm.repRaw="","NON",TRIM(SUBSTITUTE(SUBSTITUTE(_xlpm.repRaw,CHAR(160)," "),CHAR(10)," "))),
  IF(_xlpm.post&lt;&gt;"OUI","",
    IF(OR($M155="",$M155=0),"OUI",
      IF(OR(_xlpm.rep="Dès 2027",_xlpm.rep="dès 2027"),"dès 2027",
        IF(_xlpm.rep="OUI","OUI","NON")
      )
    )
  )
)</f>
        <v/>
      </c>
      <c r="AB155" s="184" t="s">
        <v>218</v>
      </c>
      <c r="AC155" s="184" t="s">
        <v>218</v>
      </c>
      <c r="AE155" s="184" t="s">
        <v>218</v>
      </c>
      <c r="AF155" s="184" t="s">
        <v>218</v>
      </c>
      <c r="AH155" s="350" t="s">
        <v>218</v>
      </c>
      <c r="AI155" s="351" t="s">
        <v>218</v>
      </c>
      <c r="AJ155" s="351" t="s">
        <v>218</v>
      </c>
      <c r="AK155" s="352" t="s">
        <v>218</v>
      </c>
      <c r="AL155" s="280"/>
      <c r="AM155" s="280"/>
      <c r="AO155" s="350" t="s">
        <v>218</v>
      </c>
      <c r="AP155" s="351" t="s">
        <v>218</v>
      </c>
      <c r="AQ155" s="351" t="s">
        <v>218</v>
      </c>
      <c r="AR155" s="352" t="s">
        <v>218</v>
      </c>
    </row>
    <row r="156" spans="1:44" ht="13.5" thickBot="1">
      <c r="A156" s="646"/>
      <c r="B156" s="356" t="s">
        <v>204</v>
      </c>
      <c r="C156" s="357" t="s">
        <v>365</v>
      </c>
      <c r="D156" s="252"/>
      <c r="E156" s="282"/>
      <c r="F156" s="283">
        <v>0</v>
      </c>
      <c r="G156" s="283"/>
      <c r="H156" s="283"/>
      <c r="I156" s="283"/>
      <c r="J156" s="283"/>
      <c r="K156" s="283"/>
      <c r="L156" s="176"/>
      <c r="M156" s="176" t="s">
        <v>60</v>
      </c>
      <c r="O156" s="375"/>
      <c r="P156" s="277" t="str">
        <f>_xlfn.LET(
  _xlpm.post,$O156,
  _xlpm.req,TRIM(SUBSTITUTE($D156,CHAR(160)," ")),
  _xlpm.postBP,$O$8,
  _xlpm.postBPE,$O$9,
  _xlpm.repBPraw,'3.1 BP'!$B$18,
  _xlpm.repBPEraw,'3.1 BP'!$C$18,
  _xlpm.repBP,IF(_xlpm.repBPraw="","NON",_xlpm.repBPraw),
  _xlpm.repBPE,IF(_xlpm.repBPEraw="","NON",_xlpm.repBPEraw),
  IF(_xlpm.post&lt;&gt;"OUI","",
    IF(_xlpm.req="","OUI",
      IF(_xlpm.req="BP",
        IF(_xlpm.postBP&lt;&gt;"OUI","NON",_xlpm.repBP),
        IF(_xlpm.req="BPE",
          IF(_xlpm.postBPE&lt;&gt;"OUI","NON",_xlpm.repBPE),
          IF(_xlpm.req="BPE/BP",
            IF(_xlpm.postBP="OUI",_xlpm.repBP,IF(_xlpm.postBPE="OUI",_xlpm.repBPE,"NON")),
            ""
          )
        )
      )
    )
  )
)</f>
        <v/>
      </c>
      <c r="Q156" s="277" t="str" cm="1">
        <f t="array" ref="Q156">_xlfn.LET(
 _xlpm.post,$O156,
 _xlpm.txt,TRIM(SUBSTITUTE(SUBSTITUTE($E156,CHAR(13),""),CHAR(10)," ")),
 IF(_xlpm.post&lt;&gt;"OUI","",
  IF(_xlpm.txt="","OK",
   _xlfn.LET(
    _xlpm.alts0,_xlfn.TEXTSPLIT(SUBSTITUTE(_xlpm.txt," ou ","|"),"|"),
    _xlpm.alts,_xlfn._xlws.FILTER(_xlpm.alts0,TRIM(_xlpm.alts0)&lt;&gt;""),
    _xlpm.okAlt,_xlfn.MAP(_xlpm.alts,_xlfn.LAMBDA(_xlpm.a,
      _xlfn.LET(
       _xlpm.reqs0,_xlfn.TEXTSPLIT(SUBSTITUTE(TRIM(_xlpm.a)," et ","|"),"|"),
       _xlpm.reqs,_xlfn._xlws.FILTER(_xlpm.reqs0,TRIM(_xlpm.reqs0)&lt;&gt;""),
       _xlpm.conds,_xlfn.MAP(_xlpm.reqs,_xlfn.LAMBDA(_xlpm.r,
         _xlfn.LET(
          _xlpm.rt,TRIM(_xlpm.r),
          _xlpm.par,AND(LEFT(_xlpm.rt,1)="(",RIGHT(_xlpm.rt,1)=")"),
          _xlpm.titre,TRIM(SUBSTITUTE(SUBSTITUTE(_xlpm.rt,"(",""),")","")),
          _xlpm.sal,IFERROR(_xlfn.XLOOKUP(_xlpm.titre,'3.2 Spécialiste'!$A:$A,'3.2 Spécialiste'!$B:$B),0),
          _xlpm.ind,IFERROR(_xlfn.XLOOKUP(_xlpm.titre,'3.2 Spécialiste'!$A:$A,'3.2 Spécialiste'!$C:$C),0),
          IF(_xlpm.par,_xlpm.sal+_xlpm.ind&gt;0,_xlpm.sal&gt;0)
         )
       )),
       MIN(--_xlpm.conds)=1
      )
    )),
    IF(MAX(--_xlpm.okAlt)=1,"OK","NOK")
   )
  )
 )
)</f>
        <v/>
      </c>
      <c r="R156" s="277" t="str" cm="1">
        <f t="array" ref="R156">IF($O156&lt;&gt;"OUI","",IF(OR($F156="",$E156=""),"OUI",
_xlfn.LET(
_xlpm.req,$F156,
_xlpm.titres,'3.2 Spécialiste'!$A$16:$A$203,
_xlpm.nbS,'3.2 Spécialiste'!$B$16:$B$203,
_xlpm.nbI,'3.2 Spécialiste'!$C$16:$C$203,
_xlpm.niv,'3.2 Spécialiste'!$D$16:$D$203,
_xlpm.estRequis,ISNUMBER(SEARCH(_xlpm.titres,$E156)),
_xlpm.aMed,((_xlpm.nbS+_xlpm.nbI)&gt;0)*_xlpm.estRequis,
_xlpm.ok,_xlpm.aMed*(IF(_xlpm.niv="",0,_xlpm.niv)&gt;=_xlpm.req),
IF(SUMPRODUCT(_xlpm.ok)&gt;0,"OUI","NON")
)))</f>
        <v/>
      </c>
      <c r="S156" s="277" t="str">
        <f>_xlfn.LET(
  _xlpm.post,$O156,
  _xlpm.req,$G156,
  _xlpm.su_n1,IF('3.3 SU'!$B$10="","NON",'3.3 SU'!$B$10),
  _xlpm.su_n2,IF('3.3 SU'!$C$10="","NON",'3.3 SU'!$C$10),
  _xlpm.su_n3,IF('3.3 SU'!$D$10="","NON",'3.3 SU'!$D$10),
  _xlpm.su_n4,IF('3.3 SU'!$E$10="","NON",'3.3 SU'!$E$10),
  _xlpm.best_13,IF(OR(_xlpm.su_n3="OUI",_xlpm.su_n2="OUI",_xlpm.su_n1="OUI"),"OUI",IF(OR(_xlpm.su_n3="dès 2027",_xlpm.su_n2="dès 2027",_xlpm.su_n1="dès 2027"),"dès 2027","NON")),
  _xlpm.best_23,IF(OR(_xlpm.su_n3="OUI",_xlpm.su_n2="OUI"),"OUI",IF(OR(_xlpm.su_n3="dès 2027",_xlpm.su_n2="dès 2027"),"dès 2027","NON")),
  IF(_xlpm.post&lt;&gt;"OUI","",
    IF(OR(_xlpm.req="",_xlpm.req=0),"OUI",
      IF(_xlpm.req=1,_xlpm.best_13,
        IF(_xlpm.req=2,_xlpm.best_23,
          IF(_xlpm.req=3,IF(_xlpm.su_n3="OUI","OUI",IF(_xlpm.su_n3="dès 2027","dès 2027","NON")),
            IF(_xlpm.req=4,IF(_xlpm.su_n4="OUI","OUI",IF(_xlpm.su_n4="dès 2027","dès 2027","NON")),
              "OUI"
            )
          )
        )
      )
    )
  )
)</f>
        <v/>
      </c>
      <c r="T156" s="277" t="str">
        <f>_xlfn.LET(
  _xlpm.post,$O156,
  _xlpm.req,$H156,
  _xlpm.si_n1,IF('3.4 SI'!$B$14="","NON",'3.4 SI'!$B$14),
  _xlpm.si_n2,IF('3.4 SI'!$C$14="","NON",'3.4 SI'!$C$14),
  _xlpm.si_n3,IF('3.4 SI'!$D$14="","NON",'3.4 SI'!$D$14),
  _xlpm.best_13,IF(OR(_xlpm.si_n3="OUI",_xlpm.si_n2="OUI",_xlpm.si_n1="OUI"),"OUI",IF(OR(_xlpm.si_n3="dès 2027",_xlpm.si_n2="dès 2027",_xlpm.si_n1="dès 2027"),"dès 2027","NON")),
  _xlpm.best_23,IF(OR(_xlpm.si_n3="OUI",_xlpm.si_n2="OUI"),"OUI",IF(OR(_xlpm.si_n3="dès 2027",_xlpm.si_n2="dès 2027"),"dès 2027","NON")),
  IF(_xlpm.post&lt;&gt;"OUI","",
    IF(OR(_xlpm.req="",_xlpm.req=0),"OUI",
      IF(_xlpm.req=1,_xlpm.best_13,
        IF(_xlpm.req=2,_xlpm.best_23,
          IF(_xlpm.req=3,IF(_xlpm.si_n3="OUI","OUI",IF(_xlpm.si_n3="dès 2027","dès 2027","NON")),
            "OUI"
          )
        )
      )
    )
  )
)</f>
        <v/>
      </c>
      <c r="U156" s="277" t="str" cm="1">
        <f t="array" ref="U156">_xlfn.LET(
  _xlpm._post,$O156,
  _xlpm._txt,TRIM(SUBSTITUTE(SUBSTITUTE($I156,CHAR(13)," "),CHAR(10)," ")),
  IF(_xlpm._post&lt;&gt;"OUI","",
    IF(_xlpm._txt="","OUI",
      _xlfn.LET(
        _xlpm._codes,'3.5 Coop'!$A$82:$A$200,
        _xlpm._repInt,'3.5 Coop'!$D$82:$D$200,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_xlpm._r,IFERROR(_xlfn.XLOOKUP(_xlpm._c,_xlpm._codes,_xlpm._repInt),"NON"),
                IF(_xlpm._r="","NON",_xlpm._r)
              )
            )),
            IF(OR(_xlpm._reps="NON"),"NON",IF(OR(_xlpm._reps="dès 2027"),"dès 2027","OUI"))
          )
        )),
        IF(MAX(--(_xlpm._statAlt="OUI"))=1,"OUI",
          IF(MAX(--(_xlpm._statAlt="dès 2027"))=1,"dès 2027","NON")
        )
      )
    )
  )
)</f>
        <v/>
      </c>
      <c r="V156" s="277" t="str" cm="1">
        <f t="array" ref="V156">_xlfn.LET(
  _xlpm._post,$O156,
  _xlpm._txt,TRIM(SUBSTITUTE(SUBSTITUTE($J156,CHAR(13)," "),CHAR(10)," ")),
  IF(_xlpm._post&lt;&gt;"OUI","",
    IF(_xlpm._txt="","OUI",
      _xlfn.LET(
        _xlpm._codes,'3.5 Coop'!$A$82:$A$200,
        _xlpm._repInt,'3.5 Coop'!$D$82:$D$200,
        _xlpm._repCoop,'3.5 Coop'!$E$82:$E$200,
        _xlpm._alts0,_xlfn.TEXTSPLIT(SUBSTITUTE(_xlpm._txt," ou ","|"),"|"),
        _xlpm._alts,_xlfn._xlws.FILTER(_xlpm._alts0,TRIM(_xlpm._alts0)&lt;&gt;""),
        _xlpm._statAlt,_xlfn.MAP(_xlpm._alts,_xlfn.LAMBDA(_xlpm._alt,
          _xlfn.LET(
            _xlpm._altClean,TRIM(SUBSTITUTE(_xlpm._alt," et "," + ")),
            _xlpm._req0,_xlfn.TEXTSPLIT(SUBSTITUTE(_xlpm._altClean," + ","|"),"|"),
            _xlpm._req,_xlfn._xlws.FILTER(_xlpm._req0,TRIM(_xlpm._req0)&lt;&gt;""),
            _xlpm._reps,_xlfn.MAP(_xlpm._req,_xlfn.LAMBDA(_xlpm._code,
              _xlfn.LET(
                _xlpm._c,TRIM(_xlpm._code),
                _xlpm._ri,IFERROR(_xlfn.XLOOKUP(_xlpm._c,_xlpm._codes,_xlpm._repInt),"NON"),
                _xlpm._rc,IFERROR(_xlfn.XLOOKUP(_xlpm._c,_xlpm._codes,_xlpm._repCoop),"NON"),
                _xlpm._ri2,IF(_xlpm._ri="","NON",_xlpm._ri),
                _xlpm._rc2,IF(_xlpm._rc="","NON",_xlpm._rc),
                IF(OR(_xlpm._ri2="OUI",_xlpm._rc2="OUI"),"OUI",
                  IF(OR(_xlpm._ri2="dès 2027",_xlpm._rc2="dès 2027"),"dès 2027","NON")
                )
              )
            )),
            IF(OR(_xlpm._reps="NON"),"NON",IF(OR(_xlpm._reps="dès 2027"),"dès 2027","OUI"))
          )
        )),
        IF(MAX(--(_xlpm._statAlt="OUI"))=1,"OUI",
          IF(MAX(--(_xlpm._statAlt="dès 2027"))=1,"dès 2027","NON")
        )
      )
    )
  )
)</f>
        <v/>
      </c>
      <c r="W156" s="277" t="str" cm="1">
        <f t="array" ref="W156">_xlfn.LET(_xlpm._post,$O156,_xlpm._reqTB,TRIM(SUBSTITUTE(SUBSTITUTE($K156,CHAR(13)," "),CHAR(10)," ")),_xlpm._code,TRIM(SUBSTITUTE(SUBSTITUTE($B156,CHAR(160)," "),CHAR(9),"")),_xlpm._codeN,SUBSTITUTE(_xlpm._code," ",""),_xlpm._tbCodes,'3.6 TB'!$B$8:$B$199,_xlpm._tbRep,'3.6 TB'!$C$8:$C$199,_xlpm._tbN,"|"&amp;SUBSTITUTE(SUBSTITUTE(SUBSTITUTE(SUBSTITUTE(SUBSTITUTE(_xlpm._tbCodes,CHAR(160)," "),CHAR(9),""),CHAR(13),"|"),CHAR(10),"|")," ","")&amp;"|",_xlpm._hit,ISNUMBER(SEARCH("|"&amp;_xlpm._codeN&amp;"|",_xlpm._tbN)),_xlpm._raw,IFERROR(INDEX(_xlpm._tbRep,MATCH(TRUE,_xlpm._hit,0)),"NON"),_xlpm._res,TRIM(SUBSTITUTE(SUBSTITUTE(_xlpm._raw,CHAR(160)," "),CHAR(10)," ")),IF(_xlpm._post&lt;&gt;"OUI","",IF(_xlpm._reqTB="","OUI",IF(OR(_xlpm._res="Dès 2027",_xlpm._res="dès 2027"),"dès 2027",IF(_xlpm._res="OUI","OUI","NON")))))</f>
        <v/>
      </c>
      <c r="X156" s="277"/>
      <c r="Y156" s="277" t="str">
        <f t="shared" si="8"/>
        <v/>
      </c>
      <c r="Z156" s="277" t="str">
        <f>_xlfn.LET(
  _xlpm.post,$O156,
  _xlpm.code,$B156,
  _xlpm.repRaw,IFERROR(_xlfn.XLOOKUP(_xlpm.code,'3.7 ESS'!$A:$A,'3.7 ESS'!$C:$C),""),
  _xlpm.rep,IF(_xlpm.repRaw="","NON",TRIM(SUBSTITUTE(SUBSTITUTE(_xlpm.repRaw,CHAR(160)," "),CHAR(10)," "))),
  IF(_xlpm.post&lt;&gt;"OUI","",
    IF(OR($M156="",$M156=0),"OUI",
      IF(OR(_xlpm.rep="Dès 2027",_xlpm.rep="dès 2027"),"dès 2027",
        IF(_xlpm.rep="OUI","OUI","NON")
      )
    )
  )
)</f>
        <v/>
      </c>
      <c r="AB156" s="176" t="s">
        <v>218</v>
      </c>
      <c r="AC156" s="176" t="s">
        <v>218</v>
      </c>
      <c r="AE156" s="176" t="s">
        <v>218</v>
      </c>
      <c r="AF156" s="176" t="s">
        <v>218</v>
      </c>
      <c r="AH156" s="358" t="s">
        <v>218</v>
      </c>
      <c r="AI156" s="359" t="s">
        <v>218</v>
      </c>
      <c r="AJ156" s="359" t="s">
        <v>218</v>
      </c>
      <c r="AK156" s="360" t="s">
        <v>218</v>
      </c>
      <c r="AL156" s="280"/>
      <c r="AM156" s="280"/>
      <c r="AO156" s="358" t="s">
        <v>218</v>
      </c>
      <c r="AP156" s="359" t="s">
        <v>218</v>
      </c>
      <c r="AQ156" s="359" t="s">
        <v>218</v>
      </c>
      <c r="AR156" s="360" t="s">
        <v>218</v>
      </c>
    </row>
    <row r="157" spans="1:44">
      <c r="A157" s="361" t="s">
        <v>983</v>
      </c>
    </row>
    <row r="158" spans="1:44">
      <c r="A158" s="265" t="s">
        <v>812</v>
      </c>
    </row>
    <row r="159" spans="1:44">
      <c r="A159" s="265" t="s">
        <v>819</v>
      </c>
    </row>
    <row r="160" spans="1:44">
      <c r="A160" s="265" t="s">
        <v>813</v>
      </c>
    </row>
  </sheetData>
  <sheetProtection algorithmName="SHA-512" hashValue="eMXLJ6UhKkbke5FBMbEYgd3bb0KNPPXxbz3OuYX8Ixg8FwxZr1qWnpQMYQ5OFGQov63ftHU9CzQn/vrRvNdM3Q==" saltValue="wf5+11If+4H0fgxmyDBE9g==" spinCount="100000" sheet="1" objects="1" scenarios="1" formatRows="0"/>
  <autoFilter ref="A7:AR159" xr:uid="{18ED4E8E-49D7-49CD-B7C3-768DC1E230B8}"/>
  <mergeCells count="65">
    <mergeCell ref="AP8:AP9"/>
    <mergeCell ref="AQ8:AQ9"/>
    <mergeCell ref="AR8:AR9"/>
    <mergeCell ref="AH8:AH9"/>
    <mergeCell ref="AI8:AI9"/>
    <mergeCell ref="AJ8:AJ9"/>
    <mergeCell ref="AK8:AK9"/>
    <mergeCell ref="AO8:AO9"/>
    <mergeCell ref="AO5:AO7"/>
    <mergeCell ref="AP5:AP7"/>
    <mergeCell ref="AR5:AR7"/>
    <mergeCell ref="AI5:AI7"/>
    <mergeCell ref="AK5:AK7"/>
    <mergeCell ref="AM5:AM7"/>
    <mergeCell ref="AL5:AL7"/>
    <mergeCell ref="AJ5:AJ7"/>
    <mergeCell ref="AQ5:AQ7"/>
    <mergeCell ref="A135:A139"/>
    <mergeCell ref="A140:A142"/>
    <mergeCell ref="A143:A145"/>
    <mergeCell ref="A146:A156"/>
    <mergeCell ref="D5:L5"/>
    <mergeCell ref="A48:A49"/>
    <mergeCell ref="A57:A62"/>
    <mergeCell ref="A63:A69"/>
    <mergeCell ref="A70:A82"/>
    <mergeCell ref="A84:A91"/>
    <mergeCell ref="A92:A96"/>
    <mergeCell ref="A97:A99"/>
    <mergeCell ref="A100:A106"/>
    <mergeCell ref="A107:A123"/>
    <mergeCell ref="A124:A125"/>
    <mergeCell ref="A126:A129"/>
    <mergeCell ref="A130:A134"/>
    <mergeCell ref="A50:A56"/>
    <mergeCell ref="A14:A23"/>
    <mergeCell ref="A24:A32"/>
    <mergeCell ref="A33:A40"/>
    <mergeCell ref="A41:A46"/>
    <mergeCell ref="A10:A13"/>
    <mergeCell ref="AE5:AE7"/>
    <mergeCell ref="AF5:AF7"/>
    <mergeCell ref="AH5:AH7"/>
    <mergeCell ref="I6:J6"/>
    <mergeCell ref="A8:A9"/>
    <mergeCell ref="M5:M7"/>
    <mergeCell ref="AC5:AC7"/>
    <mergeCell ref="P5:P7"/>
    <mergeCell ref="V5:V7"/>
    <mergeCell ref="W5:W7"/>
    <mergeCell ref="Q5:Q7"/>
    <mergeCell ref="R5:R7"/>
    <mergeCell ref="S5:S7"/>
    <mergeCell ref="AF8:AF9"/>
    <mergeCell ref="AC8:AC9"/>
    <mergeCell ref="A5:A7"/>
    <mergeCell ref="B5:C6"/>
    <mergeCell ref="O5:O7"/>
    <mergeCell ref="AB5:AB7"/>
    <mergeCell ref="Z5:Z7"/>
    <mergeCell ref="Y5:Y7"/>
    <mergeCell ref="E6:F6"/>
    <mergeCell ref="X5:X7"/>
    <mergeCell ref="T5:T7"/>
    <mergeCell ref="U5:U7"/>
  </mergeCells>
  <conditionalFormatting sqref="D8:D156">
    <cfRule type="expression" dxfId="112" priority="43">
      <formula>$P8="OUI"</formula>
    </cfRule>
    <cfRule type="expression" dxfId="111" priority="44">
      <formula>$P8="dès 2027"</formula>
    </cfRule>
    <cfRule type="expression" dxfId="110" priority="45">
      <formula>$P8="NON"</formula>
    </cfRule>
  </conditionalFormatting>
  <conditionalFormatting sqref="E8 E10:E156">
    <cfRule type="expression" dxfId="109" priority="46">
      <formula>AND($O8="OUI",$Q8="NOK")</formula>
    </cfRule>
    <cfRule type="expression" dxfId="108" priority="47">
      <formula>AND($O8="OUI",$Q8="OK")</formula>
    </cfRule>
  </conditionalFormatting>
  <conditionalFormatting sqref="F8:F156">
    <cfRule type="expression" dxfId="107" priority="3">
      <formula>$R8="NON"</formula>
    </cfRule>
    <cfRule type="expression" dxfId="106" priority="4">
      <formula>$R8="dès 2027"</formula>
    </cfRule>
    <cfRule type="expression" dxfId="105" priority="5">
      <formula>$R8="OUI"</formula>
    </cfRule>
  </conditionalFormatting>
  <conditionalFormatting sqref="G8:G156">
    <cfRule type="expression" dxfId="104" priority="38">
      <formula>$S8="NON"</formula>
    </cfRule>
    <cfRule type="expression" dxfId="103" priority="39">
      <formula>$S8="dès 2027"</formula>
    </cfRule>
    <cfRule type="expression" dxfId="102" priority="40">
      <formula>$S8="OUI"</formula>
    </cfRule>
  </conditionalFormatting>
  <conditionalFormatting sqref="H8:H156">
    <cfRule type="expression" dxfId="101" priority="35">
      <formula>$T8="OUI"</formula>
    </cfRule>
    <cfRule type="expression" dxfId="100" priority="36">
      <formula>$T8="dès 2027"</formula>
    </cfRule>
    <cfRule type="expression" dxfId="99" priority="37">
      <formula>$T8="NON"</formula>
    </cfRule>
  </conditionalFormatting>
  <conditionalFormatting sqref="I8:I156">
    <cfRule type="expression" dxfId="98" priority="32">
      <formula>$U8="OUI"</formula>
    </cfRule>
    <cfRule type="expression" dxfId="97" priority="33">
      <formula>$U8="dès 2027"</formula>
    </cfRule>
    <cfRule type="expression" dxfId="96" priority="34">
      <formula>$U8="NON"</formula>
    </cfRule>
  </conditionalFormatting>
  <conditionalFormatting sqref="J8:J156">
    <cfRule type="expression" dxfId="95" priority="31">
      <formula>$V8="NON"</formula>
    </cfRule>
    <cfRule type="expression" dxfId="94" priority="29">
      <formula>$V8="OUI"</formula>
    </cfRule>
    <cfRule type="expression" dxfId="93" priority="30">
      <formula>$V8="dès 2027"</formula>
    </cfRule>
  </conditionalFormatting>
  <conditionalFormatting sqref="K8:K156">
    <cfRule type="expression" dxfId="92" priority="26">
      <formula>$W8="OUI"</formula>
    </cfRule>
    <cfRule type="expression" dxfId="91" priority="27">
      <formula>$W8="dès 2027"</formula>
    </cfRule>
    <cfRule type="expression" dxfId="90" priority="28">
      <formula>$W8="NON"</formula>
    </cfRule>
  </conditionalFormatting>
  <conditionalFormatting sqref="L8:L156">
    <cfRule type="expression" dxfId="89" priority="8">
      <formula>$Y8="VERT"</formula>
    </cfRule>
    <cfRule type="expression" dxfId="88" priority="9">
      <formula>$Y8="ORANGE"</formula>
    </cfRule>
    <cfRule type="expression" dxfId="87" priority="11">
      <formula>$Y8="ROUGE"</formula>
    </cfRule>
  </conditionalFormatting>
  <conditionalFormatting sqref="M8:M156">
    <cfRule type="expression" dxfId="86" priority="23">
      <formula>$Z8="OUI"</formula>
    </cfRule>
    <cfRule type="expression" dxfId="85" priority="24">
      <formula>$Z8="dès 2027"</formula>
    </cfRule>
    <cfRule type="expression" dxfId="84" priority="25">
      <formula>$Z8="NON"</formula>
    </cfRule>
  </conditionalFormatting>
  <conditionalFormatting sqref="O8">
    <cfRule type="expression" dxfId="83" priority="1">
      <formula>O9="OUI"</formula>
    </cfRule>
  </conditionalFormatting>
  <conditionalFormatting sqref="O9">
    <cfRule type="expression" dxfId="82" priority="2">
      <formula>O8="OUI"</formula>
    </cfRule>
  </conditionalFormatting>
  <conditionalFormatting sqref="AC8 AF8 AC10:AC20 AF10:AF20 AC22:AC25 AF22:AF25 AC30 AF30 AC32:AC36 AF32:AF36 AC38:AC50 AF38:AF50 AC54 AF54 AC57:AC61 AF57:AF61 AC63:AC76 AF63:AF76 AC78:AC99 AF78:AF99 AC105:AC129 AF105:AF129 AC131:AC134 AF131:AF134 AC136:AC143 AF136:AF143">
    <cfRule type="expression" dxfId="81" priority="56">
      <formula>$O8="OUI"</formula>
    </cfRule>
    <cfRule type="expression" dxfId="80" priority="59">
      <formula>$O8="NON"</formula>
    </cfRule>
  </conditionalFormatting>
  <dataValidations count="2">
    <dataValidation type="list" allowBlank="1" showInputMessage="1" showErrorMessage="1" sqref="O8:O156" xr:uid="{E0AC217C-6D25-4456-9EDE-CC3F951E85F7}">
      <formula1>"OUI,NON"</formula1>
    </dataValidation>
    <dataValidation type="whole" allowBlank="1" showInputMessage="1" showErrorMessage="1" sqref="AC8:AR156" xr:uid="{647322C7-CAFF-46A0-98CF-2E716277FD0D}">
      <formula1>0</formula1>
      <formula2>1000000</formula2>
    </dataValidation>
  </dataValidations>
  <hyperlinks>
    <hyperlink ref="E7" location="'3.2 Spécialiste'!A1" display="Spécialiste FMH / formations approfondies :" xr:uid="{CC26A160-4F6A-4945-BCEA-D1335C2415AE}"/>
    <hyperlink ref="F7" location="'3.2 Spécialiste'!A1" display="Disponibilité" xr:uid="{D37385BA-F8C8-447C-AA99-092FEA9205B8}"/>
    <hyperlink ref="G7" location="'3.3 SU'!A1" display="Service d’urgences" xr:uid="{A64FB2FF-A6A0-4A67-B2AE-5C0DC3B0ACA8}"/>
    <hyperlink ref="H7" location="'3.4 SI'!A1" display="Soins intensifs" xr:uid="{8300318F-2A6C-4DF0-BF92-F91B009FB9C2}"/>
    <hyperlink ref="D7" location="'3.1 BP'!A1" display="Paquet de base" xr:uid="{D6EA011C-0F22-45A5-8462-D747141A3611}"/>
    <hyperlink ref="I7" location="'3.5 Coop'!A1" display="Uniquement en interne" xr:uid="{67FBC495-4232-4A0F-92D0-553A22AF6141}"/>
    <hyperlink ref="J7" location="'3.5 Coop'!A1" display="En interne ou en coopération" xr:uid="{2021932E-4314-4C3A-8931-F22A58CF516D}"/>
    <hyperlink ref="K7" location="'3.6 TB'!A1" display="Tumor board" xr:uid="{596CF009-76ED-47FD-AA4C-DA845C2B725E}"/>
    <hyperlink ref="M5:M7" location="'3.7 ESS'!A1" display="'3.7 ESS'!A1" xr:uid="{926F0B3C-BD65-4EA4-BF3E-D2F1F6270FD3}"/>
  </hyperlinks>
  <pageMargins left="0.70866141732283472" right="0.70866141732283472" top="0.55118110236220474" bottom="0.47244094488188981" header="0.31496062992125984" footer="0.31496062992125984"/>
  <pageSetup paperSize="8" scale="36" fitToHeight="0" orientation="landscape" r:id="rId1"/>
  <rowBreaks count="1" manualBreakCount="1">
    <brk id="83" max="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8">
    <tabColor rgb="FFFFCC66"/>
    <pageSetUpPr fitToPage="1"/>
  </sheetPr>
  <dimension ref="A1:G25"/>
  <sheetViews>
    <sheetView showGridLines="0" zoomScaleNormal="100" workbookViewId="0">
      <selection activeCell="F6" sqref="F6"/>
    </sheetView>
  </sheetViews>
  <sheetFormatPr baseColWidth="10" defaultColWidth="11.42578125" defaultRowHeight="12.75"/>
  <cols>
    <col min="1" max="1" width="37.85546875" style="399" customWidth="1"/>
    <col min="2" max="2" width="43.85546875" style="399" customWidth="1"/>
    <col min="3" max="3" width="47.42578125" style="398" customWidth="1"/>
    <col min="4" max="4" width="6.140625" style="398" customWidth="1"/>
    <col min="5" max="16384" width="11.42578125" style="398"/>
  </cols>
  <sheetData>
    <row r="1" spans="1:3" s="99" customFormat="1">
      <c r="A1" s="266" t="s">
        <v>1015</v>
      </c>
      <c r="C1" s="395" t="s">
        <v>41</v>
      </c>
    </row>
    <row r="2" spans="1:3" s="99" customFormat="1">
      <c r="A2" s="267" t="str">
        <f>'Page de garde'!$A$8</f>
        <v>"saisir le nom de votre institution"</v>
      </c>
      <c r="C2" s="396" t="str">
        <f>'Page de garde'!$A$11</f>
        <v>"saisir le nom du site"</v>
      </c>
    </row>
    <row r="3" spans="1:3" ht="33.950000000000003" customHeight="1">
      <c r="A3" s="677" t="s">
        <v>667</v>
      </c>
      <c r="B3" s="677"/>
      <c r="C3" s="677"/>
    </row>
    <row r="4" spans="1:3" ht="4.5" customHeight="1"/>
    <row r="5" spans="1:3" ht="56.45" customHeight="1">
      <c r="A5" s="622" t="s">
        <v>673</v>
      </c>
      <c r="B5" s="622"/>
      <c r="C5" s="622"/>
    </row>
    <row r="6" spans="1:3" ht="121.5" customHeight="1">
      <c r="A6" s="684" t="s">
        <v>652</v>
      </c>
      <c r="B6" s="684"/>
      <c r="C6" s="684"/>
    </row>
    <row r="7" spans="1:3" ht="111" customHeight="1">
      <c r="A7" s="622" t="s">
        <v>653</v>
      </c>
      <c r="B7" s="622"/>
      <c r="C7" s="622"/>
    </row>
    <row r="8" spans="1:3">
      <c r="A8" s="678" t="s">
        <v>1009</v>
      </c>
      <c r="B8" s="678"/>
      <c r="C8" s="678"/>
    </row>
    <row r="9" spans="1:3" ht="9" customHeight="1">
      <c r="A9" s="683"/>
      <c r="B9" s="683"/>
      <c r="C9" s="683"/>
    </row>
    <row r="10" spans="1:3">
      <c r="A10" s="401" t="s">
        <v>42</v>
      </c>
      <c r="B10" s="402" t="s">
        <v>1013</v>
      </c>
      <c r="C10" s="402" t="s">
        <v>1014</v>
      </c>
    </row>
    <row r="11" spans="1:3" ht="172.5" customHeight="1">
      <c r="A11" s="403" t="s">
        <v>654</v>
      </c>
      <c r="B11" s="404" t="s">
        <v>655</v>
      </c>
      <c r="C11" s="404" t="s">
        <v>656</v>
      </c>
    </row>
    <row r="12" spans="1:3" ht="15.75" customHeight="1">
      <c r="A12" s="405" t="s">
        <v>657</v>
      </c>
      <c r="B12" s="406" t="s">
        <v>43</v>
      </c>
      <c r="C12" s="406" t="s">
        <v>44</v>
      </c>
    </row>
    <row r="13" spans="1:3" ht="15" customHeight="1">
      <c r="A13" s="405" t="s">
        <v>658</v>
      </c>
      <c r="B13" s="406" t="s">
        <v>45</v>
      </c>
      <c r="C13" s="404" t="s">
        <v>218</v>
      </c>
    </row>
    <row r="14" spans="1:3" ht="14.25" customHeight="1">
      <c r="A14" s="406" t="s">
        <v>46</v>
      </c>
      <c r="B14" s="405" t="s">
        <v>659</v>
      </c>
      <c r="C14" s="405" t="s">
        <v>660</v>
      </c>
    </row>
    <row r="15" spans="1:3" ht="84.95" customHeight="1">
      <c r="A15" s="405" t="s">
        <v>661</v>
      </c>
      <c r="B15" s="404" t="s">
        <v>662</v>
      </c>
      <c r="C15" s="404" t="s">
        <v>218</v>
      </c>
    </row>
    <row r="16" spans="1:3" ht="30.95" customHeight="1">
      <c r="A16" s="403" t="s">
        <v>1176</v>
      </c>
      <c r="B16" s="404" t="s">
        <v>663</v>
      </c>
      <c r="C16" s="404" t="s">
        <v>664</v>
      </c>
    </row>
    <row r="17" spans="1:7" ht="25.5">
      <c r="A17" s="405" t="s">
        <v>665</v>
      </c>
      <c r="B17" s="407" t="s">
        <v>666</v>
      </c>
      <c r="C17" s="406"/>
      <c r="D17" s="622"/>
      <c r="E17" s="679"/>
      <c r="F17" s="679"/>
      <c r="G17" s="679"/>
    </row>
    <row r="18" spans="1:7" ht="30.6" customHeight="1">
      <c r="A18" s="408" t="s">
        <v>721</v>
      </c>
      <c r="B18" s="37"/>
      <c r="C18" s="37"/>
    </row>
    <row r="19" spans="1:7" ht="38.450000000000003" customHeight="1">
      <c r="A19" s="680" t="s">
        <v>722</v>
      </c>
      <c r="B19" s="680"/>
      <c r="C19" s="680"/>
    </row>
    <row r="20" spans="1:7">
      <c r="A20" s="400"/>
      <c r="B20" s="409"/>
      <c r="C20" s="409"/>
    </row>
    <row r="21" spans="1:7" s="133" customFormat="1" ht="168.6" customHeight="1">
      <c r="A21" s="681" t="s">
        <v>625</v>
      </c>
      <c r="B21" s="682"/>
      <c r="C21" s="682"/>
    </row>
    <row r="22" spans="1:7">
      <c r="A22" s="400"/>
      <c r="B22" s="409"/>
      <c r="C22" s="409"/>
    </row>
    <row r="23" spans="1:7" s="410" customFormat="1">
      <c r="A23" s="52" t="s">
        <v>1027</v>
      </c>
      <c r="C23" s="411"/>
      <c r="D23" s="412"/>
      <c r="E23" s="412"/>
      <c r="F23" s="413"/>
      <c r="G23" s="265"/>
    </row>
    <row r="24" spans="1:7" s="52" customFormat="1">
      <c r="A24" s="77" t="s">
        <v>1026</v>
      </c>
      <c r="B24" s="77"/>
      <c r="C24" s="77"/>
      <c r="D24" s="77"/>
      <c r="E24" s="414"/>
      <c r="F24" s="413"/>
      <c r="G24" s="414"/>
    </row>
    <row r="25" spans="1:7" s="56" customFormat="1">
      <c r="A25" s="415"/>
    </row>
  </sheetData>
  <sheetProtection algorithmName="SHA-512" hashValue="5w2h0GaBoAsk25AJcARoZuLdizBD51bNyCsRPdTKD+rV+ql6Kwaon7fV743lGiQp9lUkzv/R70oiEsJ6Wu7AfQ==" saltValue="RXpSoTR105q0nxK9Gt/emA==" spinCount="100000" sheet="1" objects="1" scenarios="1" formatRows="0"/>
  <customSheetViews>
    <customSheetView guid="{21F13F3C-C390-477F-A569-DF7158452A6C}" showGridLines="0">
      <selection activeCell="A12" sqref="A12:F12"/>
      <colBreaks count="1" manualBreakCount="1">
        <brk id="3" max="32" man="1"/>
      </colBreaks>
      <pageMargins left="0.25" right="0.25" top="0.75" bottom="0.75" header="0.3" footer="0.3"/>
      <printOptions horizontalCentered="1"/>
      <pageSetup paperSize="9" scale="53" fitToHeight="0" orientation="portrait" r:id="rId1"/>
      <headerFooter alignWithMargins="0">
        <oddHeader>&amp;L&amp;G</oddHeader>
        <oddFooter>&amp;L&amp;"Arial,Fett"D&amp;8irection de la santé publique et des affaires sociales Service de la santé publique&amp;"Arial,Standard"&amp;R&amp;6Pages  sur &amp;P&amp;N</oddFooter>
      </headerFooter>
    </customSheetView>
  </customSheetViews>
  <mergeCells count="9">
    <mergeCell ref="A3:C3"/>
    <mergeCell ref="A8:C8"/>
    <mergeCell ref="D17:G17"/>
    <mergeCell ref="A19:C19"/>
    <mergeCell ref="A21:C21"/>
    <mergeCell ref="A9:C9"/>
    <mergeCell ref="A5:C5"/>
    <mergeCell ref="A6:C6"/>
    <mergeCell ref="A7:C7"/>
  </mergeCells>
  <phoneticPr fontId="35" type="noConversion"/>
  <dataValidations count="2">
    <dataValidation type="list" allowBlank="1" showErrorMessage="1" sqref="B20:C20 B22:C22" xr:uid="{00000000-0002-0000-0E00-000000000000}">
      <formula1>"ja,nein"</formula1>
    </dataValidation>
    <dataValidation type="list" allowBlank="1" showErrorMessage="1" sqref="B18:C18" xr:uid="{00000000-0002-0000-0E00-000001000000}">
      <formula1>"OUI,NON,dès 2027"</formula1>
    </dataValidation>
  </dataValidations>
  <hyperlinks>
    <hyperlink ref="A24" location="'3. Postulation'!A1" display="3. Postulation" xr:uid="{3EF0352D-A5E6-4375-8F82-DDCE7F05F38B}"/>
  </hyperlinks>
  <printOptions horizontalCentered="1"/>
  <pageMargins left="0.62992125984251968" right="0.55118110236220474" top="0.59055118110236227" bottom="0.51181102362204722" header="0.31496062992125984" footer="0.31496062992125984"/>
  <pageSetup paperSize="9" scale="71" fitToHeight="0" orientation="portrait" r:id="rId2"/>
  <headerFooter scaleWithDoc="0"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3">
    <tabColor rgb="FFFFCC66"/>
    <pageSetUpPr fitToPage="1"/>
  </sheetPr>
  <dimension ref="A1:L113"/>
  <sheetViews>
    <sheetView showGridLines="0" zoomScaleNormal="100" workbookViewId="0">
      <selection activeCell="K14" sqref="K14"/>
    </sheetView>
  </sheetViews>
  <sheetFormatPr baseColWidth="10" defaultColWidth="11.42578125" defaultRowHeight="12.75"/>
  <cols>
    <col min="1" max="1" width="74.85546875" style="99" customWidth="1"/>
    <col min="2" max="2" width="11.42578125" style="130" customWidth="1"/>
    <col min="3" max="3" width="12" style="130" customWidth="1"/>
    <col min="4" max="5" width="15.42578125" style="416" customWidth="1"/>
    <col min="6" max="6" width="21.140625" style="416" customWidth="1"/>
    <col min="7" max="7" width="11.42578125" style="417" customWidth="1"/>
    <col min="8" max="12" width="11.42578125" style="417"/>
    <col min="13" max="16384" width="11.42578125" style="99"/>
  </cols>
  <sheetData>
    <row r="1" spans="1:12">
      <c r="A1" s="266" t="s">
        <v>1015</v>
      </c>
      <c r="B1" s="99"/>
      <c r="C1" s="395" t="s">
        <v>7</v>
      </c>
      <c r="F1" s="266"/>
      <c r="G1" s="417">
        <v>1</v>
      </c>
    </row>
    <row r="2" spans="1:12">
      <c r="A2" s="267" t="str">
        <f>'Page de garde'!$A$8</f>
        <v>"saisir le nom de votre institution"</v>
      </c>
      <c r="B2" s="99"/>
      <c r="C2" s="268" t="str">
        <f>'Page de garde'!$A$11</f>
        <v>"saisir le nom du site"</v>
      </c>
      <c r="F2" s="267"/>
    </row>
    <row r="3" spans="1:12" s="266" customFormat="1" ht="33.950000000000003" customHeight="1">
      <c r="A3" s="686" t="s">
        <v>832</v>
      </c>
      <c r="B3" s="686"/>
      <c r="C3" s="686"/>
      <c r="D3" s="686"/>
      <c r="E3" s="686"/>
      <c r="F3" s="686"/>
      <c r="G3" s="417"/>
      <c r="H3" s="417"/>
      <c r="I3" s="417"/>
      <c r="J3" s="417"/>
      <c r="K3" s="417"/>
      <c r="L3" s="417"/>
    </row>
    <row r="4" spans="1:12" s="420" customFormat="1" ht="15.75" customHeight="1">
      <c r="A4" s="418"/>
      <c r="B4" s="409"/>
      <c r="C4" s="409"/>
      <c r="D4" s="419"/>
      <c r="E4" s="419"/>
      <c r="F4" s="419"/>
      <c r="G4" s="417"/>
      <c r="H4" s="417"/>
      <c r="I4" s="417"/>
      <c r="J4" s="417"/>
      <c r="K4" s="417"/>
      <c r="L4" s="417"/>
    </row>
    <row r="5" spans="1:12" s="400" customFormat="1" ht="45.6" customHeight="1">
      <c r="A5" s="622" t="s">
        <v>547</v>
      </c>
      <c r="B5" s="622"/>
      <c r="C5" s="622"/>
      <c r="D5" s="622"/>
      <c r="E5" s="622"/>
      <c r="F5" s="622"/>
      <c r="G5" s="417"/>
      <c r="H5" s="417"/>
      <c r="I5" s="417"/>
      <c r="J5" s="417"/>
      <c r="K5" s="417"/>
      <c r="L5" s="417"/>
    </row>
    <row r="6" spans="1:12" s="400" customFormat="1" ht="55.5" customHeight="1">
      <c r="A6" s="622" t="s">
        <v>1177</v>
      </c>
      <c r="B6" s="622"/>
      <c r="C6" s="622"/>
      <c r="D6" s="622"/>
      <c r="E6" s="622"/>
      <c r="F6" s="622"/>
      <c r="G6" s="417"/>
      <c r="H6" s="417"/>
      <c r="I6" s="417"/>
      <c r="J6" s="417"/>
      <c r="K6" s="417"/>
      <c r="L6" s="417"/>
    </row>
    <row r="7" spans="1:12" s="400" customFormat="1" ht="33.6" customHeight="1">
      <c r="A7" s="622" t="s">
        <v>548</v>
      </c>
      <c r="B7" s="622"/>
      <c r="C7" s="622"/>
      <c r="D7" s="622"/>
      <c r="E7" s="622"/>
      <c r="F7" s="622"/>
      <c r="G7" s="417"/>
      <c r="H7" s="417"/>
      <c r="I7" s="417"/>
      <c r="J7" s="417"/>
      <c r="K7" s="417"/>
      <c r="L7" s="417"/>
    </row>
    <row r="8" spans="1:12" s="400" customFormat="1" ht="45" customHeight="1">
      <c r="A8" s="622" t="s">
        <v>1174</v>
      </c>
      <c r="B8" s="622"/>
      <c r="C8" s="622"/>
      <c r="D8" s="622"/>
      <c r="E8" s="622"/>
      <c r="F8" s="622"/>
      <c r="G8" s="417"/>
      <c r="H8" s="417"/>
      <c r="I8" s="417"/>
      <c r="J8" s="417"/>
      <c r="K8" s="417"/>
      <c r="L8" s="417"/>
    </row>
    <row r="9" spans="1:12" s="400" customFormat="1" ht="12.6" customHeight="1">
      <c r="A9" s="685" t="s">
        <v>549</v>
      </c>
      <c r="B9" s="685"/>
      <c r="C9" s="685"/>
      <c r="D9" s="685"/>
      <c r="E9" s="685"/>
      <c r="F9" s="685"/>
      <c r="G9" s="417"/>
      <c r="H9" s="417"/>
      <c r="I9" s="417"/>
      <c r="J9" s="417"/>
      <c r="K9" s="417"/>
      <c r="L9" s="417"/>
    </row>
    <row r="10" spans="1:12" s="400" customFormat="1">
      <c r="A10" s="685" t="s">
        <v>550</v>
      </c>
      <c r="B10" s="622"/>
      <c r="C10" s="622"/>
      <c r="D10" s="622"/>
      <c r="E10" s="622"/>
      <c r="F10" s="622"/>
      <c r="G10" s="417"/>
      <c r="H10" s="417"/>
      <c r="I10" s="417"/>
      <c r="J10" s="417"/>
      <c r="K10" s="417"/>
      <c r="L10" s="417"/>
    </row>
    <row r="11" spans="1:12" s="400" customFormat="1">
      <c r="A11" s="685" t="s">
        <v>551</v>
      </c>
      <c r="B11" s="622"/>
      <c r="C11" s="622"/>
      <c r="D11" s="622"/>
      <c r="E11" s="622"/>
      <c r="F11" s="622"/>
      <c r="G11" s="417"/>
      <c r="H11" s="417"/>
      <c r="I11" s="417"/>
      <c r="J11" s="417"/>
      <c r="K11" s="417"/>
      <c r="L11" s="417"/>
    </row>
    <row r="12" spans="1:12" s="400" customFormat="1">
      <c r="A12" s="685" t="s">
        <v>552</v>
      </c>
      <c r="B12" s="622"/>
      <c r="C12" s="622"/>
      <c r="D12" s="622"/>
      <c r="E12" s="622"/>
      <c r="F12" s="622"/>
      <c r="G12" s="417"/>
      <c r="H12" s="417"/>
      <c r="I12" s="417"/>
      <c r="J12" s="417"/>
      <c r="K12" s="417"/>
      <c r="L12" s="417"/>
    </row>
    <row r="13" spans="1:12" s="399" customFormat="1" ht="47.1" customHeight="1">
      <c r="A13" s="684" t="s">
        <v>994</v>
      </c>
      <c r="B13" s="684"/>
      <c r="C13" s="684"/>
      <c r="D13" s="684"/>
      <c r="E13" s="684"/>
      <c r="F13" s="684"/>
      <c r="G13" s="417"/>
      <c r="H13" s="417"/>
      <c r="I13" s="417"/>
      <c r="J13" s="417"/>
      <c r="K13" s="417"/>
      <c r="L13" s="417"/>
    </row>
    <row r="14" spans="1:12" s="421" customFormat="1" ht="53.25" customHeight="1">
      <c r="A14" s="688" t="s">
        <v>57</v>
      </c>
      <c r="B14" s="687" t="s">
        <v>674</v>
      </c>
      <c r="C14" s="687"/>
      <c r="D14" s="689" t="s">
        <v>556</v>
      </c>
      <c r="E14" s="689" t="s">
        <v>554</v>
      </c>
      <c r="F14" s="687" t="s">
        <v>555</v>
      </c>
      <c r="G14" s="417"/>
      <c r="H14" s="417"/>
      <c r="I14" s="417"/>
      <c r="J14" s="417"/>
      <c r="K14" s="417"/>
      <c r="L14" s="417"/>
    </row>
    <row r="15" spans="1:12" s="421" customFormat="1" ht="71.25" customHeight="1">
      <c r="A15" s="688"/>
      <c r="B15" s="422" t="s">
        <v>553</v>
      </c>
      <c r="C15" s="423" t="s">
        <v>741</v>
      </c>
      <c r="D15" s="690"/>
      <c r="E15" s="690"/>
      <c r="F15" s="687"/>
      <c r="G15" s="417"/>
      <c r="H15" s="417"/>
      <c r="I15" s="417"/>
      <c r="J15" s="417"/>
      <c r="K15" s="417"/>
      <c r="L15" s="417"/>
    </row>
    <row r="16" spans="1:12" s="399" customFormat="1">
      <c r="A16" s="424" t="s">
        <v>462</v>
      </c>
      <c r="B16" s="58"/>
      <c r="C16" s="58"/>
      <c r="D16" s="30"/>
      <c r="E16" s="32"/>
      <c r="F16" s="32"/>
      <c r="G16" s="417"/>
      <c r="H16" s="417"/>
      <c r="I16" s="417"/>
      <c r="J16" s="417"/>
      <c r="K16" s="417"/>
      <c r="L16" s="417"/>
    </row>
    <row r="17" spans="1:12" s="399" customFormat="1">
      <c r="A17" s="424" t="s">
        <v>536</v>
      </c>
      <c r="B17" s="58"/>
      <c r="C17" s="58"/>
      <c r="D17" s="30"/>
      <c r="E17" s="32"/>
      <c r="F17" s="32"/>
      <c r="G17" s="417"/>
      <c r="H17" s="417"/>
      <c r="I17" s="417"/>
      <c r="J17" s="417"/>
      <c r="K17" s="417"/>
      <c r="L17" s="417"/>
    </row>
    <row r="18" spans="1:12" s="399" customFormat="1">
      <c r="A18" s="424" t="s">
        <v>416</v>
      </c>
      <c r="B18" s="58"/>
      <c r="C18" s="58"/>
      <c r="D18" s="30"/>
      <c r="E18" s="32"/>
      <c r="F18" s="32"/>
      <c r="G18" s="417"/>
      <c r="H18" s="417"/>
      <c r="I18" s="417"/>
      <c r="J18" s="417"/>
      <c r="K18" s="417"/>
      <c r="L18" s="417"/>
    </row>
    <row r="19" spans="1:12" s="399" customFormat="1" ht="25.5">
      <c r="A19" s="424" t="s">
        <v>557</v>
      </c>
      <c r="B19" s="58"/>
      <c r="C19" s="58"/>
      <c r="D19" s="30"/>
      <c r="E19" s="32"/>
      <c r="F19" s="32"/>
      <c r="G19" s="417"/>
      <c r="H19" s="417"/>
      <c r="I19" s="417"/>
      <c r="J19" s="417"/>
      <c r="K19" s="417"/>
      <c r="L19" s="417"/>
    </row>
    <row r="20" spans="1:12" s="399" customFormat="1">
      <c r="A20" s="424" t="s">
        <v>537</v>
      </c>
      <c r="B20" s="58"/>
      <c r="C20" s="58"/>
      <c r="D20" s="30"/>
      <c r="E20" s="32"/>
      <c r="F20" s="32"/>
      <c r="G20" s="417"/>
      <c r="H20" s="417"/>
      <c r="I20" s="417"/>
      <c r="J20" s="417"/>
      <c r="K20" s="417"/>
      <c r="L20" s="417"/>
    </row>
    <row r="21" spans="1:12" s="399" customFormat="1">
      <c r="A21" s="424" t="s">
        <v>758</v>
      </c>
      <c r="B21" s="58"/>
      <c r="C21" s="58"/>
      <c r="D21" s="30"/>
      <c r="E21" s="32"/>
      <c r="F21" s="32"/>
      <c r="G21" s="417"/>
      <c r="H21" s="417"/>
      <c r="I21" s="417"/>
      <c r="J21" s="417"/>
      <c r="K21" s="417"/>
      <c r="L21" s="417"/>
    </row>
    <row r="22" spans="1:12" s="399" customFormat="1">
      <c r="A22" s="424" t="s">
        <v>558</v>
      </c>
      <c r="B22" s="58"/>
      <c r="C22" s="58"/>
      <c r="D22" s="30"/>
      <c r="E22" s="32"/>
      <c r="F22" s="32"/>
      <c r="G22" s="417"/>
      <c r="H22" s="417"/>
      <c r="I22" s="417"/>
      <c r="J22" s="417"/>
      <c r="K22" s="417"/>
      <c r="L22" s="417"/>
    </row>
    <row r="23" spans="1:12" s="399" customFormat="1">
      <c r="A23" s="424" t="s">
        <v>311</v>
      </c>
      <c r="B23" s="58"/>
      <c r="C23" s="58"/>
      <c r="D23" s="30"/>
      <c r="E23" s="32"/>
      <c r="F23" s="32"/>
      <c r="G23" s="417"/>
      <c r="H23" s="417"/>
      <c r="I23" s="417"/>
      <c r="J23" s="417"/>
      <c r="K23" s="417"/>
      <c r="L23" s="417"/>
    </row>
    <row r="24" spans="1:12" s="399" customFormat="1">
      <c r="A24" s="424" t="s">
        <v>772</v>
      </c>
      <c r="B24" s="58"/>
      <c r="C24" s="58"/>
      <c r="D24" s="30"/>
      <c r="E24" s="32"/>
      <c r="F24" s="32"/>
      <c r="G24" s="417"/>
      <c r="H24" s="417"/>
      <c r="I24" s="417"/>
      <c r="J24" s="417"/>
      <c r="K24" s="417"/>
      <c r="L24" s="417"/>
    </row>
    <row r="25" spans="1:12" s="399" customFormat="1">
      <c r="A25" s="424" t="s">
        <v>762</v>
      </c>
      <c r="B25" s="58"/>
      <c r="C25" s="58"/>
      <c r="D25" s="30"/>
      <c r="E25" s="32"/>
      <c r="F25" s="32"/>
      <c r="G25" s="417"/>
      <c r="H25" s="417"/>
      <c r="I25" s="417"/>
      <c r="J25" s="417"/>
      <c r="K25" s="417"/>
      <c r="L25" s="417"/>
    </row>
    <row r="26" spans="1:12" s="399" customFormat="1">
      <c r="A26" s="424" t="s">
        <v>352</v>
      </c>
      <c r="B26" s="58"/>
      <c r="C26" s="58"/>
      <c r="D26" s="30"/>
      <c r="E26" s="32"/>
      <c r="F26" s="32"/>
      <c r="G26" s="417"/>
      <c r="H26" s="417"/>
      <c r="I26" s="417"/>
      <c r="J26" s="417"/>
      <c r="K26" s="417"/>
      <c r="L26" s="417"/>
    </row>
    <row r="27" spans="1:12" s="399" customFormat="1">
      <c r="A27" s="424" t="s">
        <v>784</v>
      </c>
      <c r="B27" s="58"/>
      <c r="C27" s="58"/>
      <c r="D27" s="30"/>
      <c r="E27" s="32"/>
      <c r="F27" s="32"/>
      <c r="G27" s="417"/>
      <c r="H27" s="417"/>
      <c r="I27" s="417"/>
      <c r="J27" s="417"/>
      <c r="K27" s="417"/>
      <c r="L27" s="417"/>
    </row>
    <row r="28" spans="1:12" s="399" customFormat="1">
      <c r="A28" s="425" t="s">
        <v>302</v>
      </c>
      <c r="B28" s="58"/>
      <c r="C28" s="58"/>
      <c r="D28" s="30"/>
      <c r="E28" s="32"/>
      <c r="F28" s="32"/>
      <c r="G28" s="417"/>
      <c r="H28" s="417"/>
      <c r="I28" s="417"/>
      <c r="J28" s="417"/>
      <c r="K28" s="417"/>
      <c r="L28" s="417"/>
    </row>
    <row r="29" spans="1:12" s="399" customFormat="1">
      <c r="A29" s="425" t="s">
        <v>538</v>
      </c>
      <c r="B29" s="58"/>
      <c r="C29" s="58"/>
      <c r="D29" s="39"/>
      <c r="E29" s="32"/>
      <c r="F29" s="32"/>
      <c r="G29" s="417"/>
      <c r="H29" s="417"/>
      <c r="I29" s="417"/>
      <c r="J29" s="417"/>
      <c r="K29" s="417"/>
      <c r="L29" s="417"/>
    </row>
    <row r="30" spans="1:12" s="135" customFormat="1">
      <c r="A30" s="424" t="s">
        <v>764</v>
      </c>
      <c r="B30" s="58"/>
      <c r="C30" s="58"/>
      <c r="D30" s="39"/>
      <c r="E30" s="33"/>
      <c r="F30" s="33"/>
      <c r="G30" s="417"/>
      <c r="H30" s="417"/>
      <c r="I30" s="417"/>
      <c r="J30" s="417"/>
      <c r="K30" s="417"/>
      <c r="L30" s="417"/>
    </row>
    <row r="31" spans="1:12" s="135" customFormat="1">
      <c r="A31" s="424" t="s">
        <v>392</v>
      </c>
      <c r="B31" s="58"/>
      <c r="C31" s="58"/>
      <c r="D31" s="34"/>
      <c r="E31" s="33"/>
      <c r="F31" s="33"/>
      <c r="G31" s="417"/>
      <c r="H31" s="417"/>
      <c r="I31" s="417"/>
      <c r="J31" s="417"/>
      <c r="K31" s="417"/>
      <c r="L31" s="417"/>
    </row>
    <row r="32" spans="1:12" s="135" customFormat="1">
      <c r="A32" s="424" t="s">
        <v>774</v>
      </c>
      <c r="B32" s="58"/>
      <c r="C32" s="58"/>
      <c r="D32" s="34"/>
      <c r="E32" s="33"/>
      <c r="F32" s="33"/>
      <c r="G32" s="417"/>
      <c r="H32" s="417"/>
      <c r="I32" s="417"/>
      <c r="J32" s="417"/>
      <c r="K32" s="417"/>
      <c r="L32" s="417"/>
    </row>
    <row r="33" spans="1:12" s="135" customFormat="1">
      <c r="A33" s="424" t="s">
        <v>539</v>
      </c>
      <c r="B33" s="58"/>
      <c r="C33" s="58"/>
      <c r="D33" s="34"/>
      <c r="E33" s="33"/>
      <c r="F33" s="33"/>
      <c r="G33" s="417"/>
      <c r="H33" s="417"/>
      <c r="I33" s="417"/>
      <c r="J33" s="417"/>
      <c r="K33" s="417"/>
      <c r="L33" s="417"/>
    </row>
    <row r="34" spans="1:12" s="135" customFormat="1">
      <c r="A34" s="424" t="s">
        <v>257</v>
      </c>
      <c r="B34" s="58"/>
      <c r="C34" s="58"/>
      <c r="D34" s="34"/>
      <c r="E34" s="33"/>
      <c r="F34" s="33"/>
      <c r="G34" s="417"/>
      <c r="H34" s="417"/>
      <c r="I34" s="417"/>
      <c r="J34" s="417"/>
      <c r="K34" s="417"/>
      <c r="L34" s="417"/>
    </row>
    <row r="35" spans="1:12" s="135" customFormat="1">
      <c r="A35" s="424" t="s">
        <v>778</v>
      </c>
      <c r="B35" s="58"/>
      <c r="C35" s="58"/>
      <c r="D35" s="34"/>
      <c r="E35" s="33"/>
      <c r="F35" s="33"/>
      <c r="G35" s="417"/>
      <c r="H35" s="417"/>
      <c r="I35" s="417"/>
      <c r="J35" s="417"/>
      <c r="K35" s="417"/>
      <c r="L35" s="417"/>
    </row>
    <row r="36" spans="1:12" s="135" customFormat="1">
      <c r="A36" s="424" t="s">
        <v>780</v>
      </c>
      <c r="B36" s="58"/>
      <c r="C36" s="58"/>
      <c r="D36" s="34"/>
      <c r="E36" s="33"/>
      <c r="F36" s="33"/>
      <c r="G36" s="417"/>
      <c r="H36" s="417"/>
      <c r="I36" s="417"/>
      <c r="J36" s="417"/>
      <c r="K36" s="417"/>
      <c r="L36" s="417"/>
    </row>
    <row r="37" spans="1:12" s="135" customFormat="1" ht="25.5">
      <c r="A37" s="424" t="s">
        <v>781</v>
      </c>
      <c r="B37" s="58"/>
      <c r="C37" s="58"/>
      <c r="D37" s="34"/>
      <c r="E37" s="33"/>
      <c r="F37" s="33"/>
      <c r="G37" s="417"/>
      <c r="H37" s="417"/>
      <c r="I37" s="417"/>
      <c r="J37" s="417"/>
      <c r="K37" s="417"/>
      <c r="L37" s="417"/>
    </row>
    <row r="38" spans="1:12" s="135" customFormat="1">
      <c r="A38" s="424" t="s">
        <v>261</v>
      </c>
      <c r="B38" s="58"/>
      <c r="C38" s="58"/>
      <c r="D38" s="34"/>
      <c r="E38" s="33"/>
      <c r="F38" s="33"/>
      <c r="G38" s="417"/>
      <c r="H38" s="417"/>
      <c r="I38" s="417"/>
      <c r="J38" s="417"/>
      <c r="K38" s="417"/>
      <c r="L38" s="417"/>
    </row>
    <row r="39" spans="1:12" s="135" customFormat="1">
      <c r="A39" s="424" t="s">
        <v>768</v>
      </c>
      <c r="B39" s="58"/>
      <c r="C39" s="58"/>
      <c r="D39" s="35"/>
      <c r="E39" s="33"/>
      <c r="F39" s="33"/>
      <c r="G39" s="417"/>
      <c r="H39" s="417"/>
      <c r="I39" s="417"/>
      <c r="J39" s="417"/>
      <c r="K39" s="417"/>
      <c r="L39" s="417"/>
    </row>
    <row r="40" spans="1:12" s="135" customFormat="1">
      <c r="A40" s="424" t="s">
        <v>769</v>
      </c>
      <c r="B40" s="58"/>
      <c r="C40" s="58"/>
      <c r="D40" s="34"/>
      <c r="E40" s="33"/>
      <c r="F40" s="33"/>
      <c r="G40" s="417"/>
      <c r="H40" s="417"/>
      <c r="I40" s="417"/>
      <c r="J40" s="417"/>
      <c r="K40" s="417"/>
      <c r="L40" s="417"/>
    </row>
    <row r="41" spans="1:12" s="135" customFormat="1">
      <c r="A41" s="424" t="s">
        <v>559</v>
      </c>
      <c r="B41" s="58"/>
      <c r="C41" s="58"/>
      <c r="D41" s="34"/>
      <c r="E41" s="33"/>
      <c r="F41" s="33"/>
      <c r="G41" s="417"/>
      <c r="H41" s="417"/>
      <c r="I41" s="417"/>
      <c r="J41" s="417"/>
      <c r="K41" s="417"/>
      <c r="L41" s="417"/>
    </row>
    <row r="42" spans="1:12" s="135" customFormat="1">
      <c r="A42" s="426" t="s">
        <v>464</v>
      </c>
      <c r="B42" s="58"/>
      <c r="C42" s="58"/>
      <c r="D42" s="34"/>
      <c r="E42" s="33"/>
      <c r="F42" s="33"/>
      <c r="G42" s="417"/>
      <c r="H42" s="417"/>
      <c r="I42" s="417"/>
      <c r="J42" s="417"/>
      <c r="K42" s="417"/>
      <c r="L42" s="417"/>
    </row>
    <row r="43" spans="1:12" s="135" customFormat="1">
      <c r="A43" s="426" t="s">
        <v>463</v>
      </c>
      <c r="B43" s="58"/>
      <c r="C43" s="58"/>
      <c r="D43" s="34"/>
      <c r="E43" s="33"/>
      <c r="F43" s="33"/>
      <c r="G43" s="417"/>
      <c r="H43" s="417"/>
      <c r="I43" s="417"/>
      <c r="J43" s="417"/>
      <c r="K43" s="417"/>
      <c r="L43" s="417"/>
    </row>
    <row r="44" spans="1:12" s="135" customFormat="1">
      <c r="A44" s="426" t="s">
        <v>347</v>
      </c>
      <c r="B44" s="58"/>
      <c r="C44" s="58"/>
      <c r="D44" s="34"/>
      <c r="E44" s="33"/>
      <c r="F44" s="33"/>
      <c r="G44" s="417"/>
      <c r="H44" s="417"/>
      <c r="I44" s="417"/>
      <c r="J44" s="417"/>
      <c r="K44" s="417"/>
      <c r="L44" s="417"/>
    </row>
    <row r="45" spans="1:12" s="135" customFormat="1">
      <c r="A45" s="424" t="s">
        <v>540</v>
      </c>
      <c r="B45" s="58"/>
      <c r="C45" s="58"/>
      <c r="D45" s="34"/>
      <c r="E45" s="33"/>
      <c r="F45" s="33"/>
      <c r="G45" s="417"/>
      <c r="H45" s="417"/>
      <c r="I45" s="417"/>
      <c r="J45" s="417"/>
      <c r="K45" s="417"/>
      <c r="L45" s="417"/>
    </row>
    <row r="46" spans="1:12" s="135" customFormat="1">
      <c r="A46" s="424" t="s">
        <v>541</v>
      </c>
      <c r="B46" s="58"/>
      <c r="C46" s="58"/>
      <c r="D46" s="34"/>
      <c r="E46" s="33"/>
      <c r="F46" s="33"/>
      <c r="G46" s="417"/>
      <c r="H46" s="417"/>
      <c r="I46" s="417"/>
      <c r="J46" s="417"/>
      <c r="K46" s="417"/>
      <c r="L46" s="417"/>
    </row>
    <row r="47" spans="1:12" s="135" customFormat="1">
      <c r="A47" s="426" t="s">
        <v>378</v>
      </c>
      <c r="B47" s="58"/>
      <c r="C47" s="58"/>
      <c r="D47" s="34"/>
      <c r="E47" s="33"/>
      <c r="F47" s="33"/>
      <c r="G47" s="417"/>
      <c r="H47" s="417"/>
      <c r="I47" s="417"/>
      <c r="J47" s="417"/>
      <c r="K47" s="417"/>
      <c r="L47" s="417"/>
    </row>
    <row r="48" spans="1:12" s="135" customFormat="1">
      <c r="A48" s="426" t="s">
        <v>244</v>
      </c>
      <c r="B48" s="58"/>
      <c r="C48" s="58"/>
      <c r="D48" s="34"/>
      <c r="E48" s="33"/>
      <c r="F48" s="33"/>
      <c r="G48" s="417"/>
      <c r="H48" s="417"/>
      <c r="I48" s="417"/>
      <c r="J48" s="417"/>
      <c r="K48" s="417"/>
      <c r="L48" s="417"/>
    </row>
    <row r="49" spans="1:12" s="135" customFormat="1">
      <c r="A49" s="424" t="s">
        <v>542</v>
      </c>
      <c r="B49" s="58"/>
      <c r="C49" s="58"/>
      <c r="D49" s="34"/>
      <c r="E49" s="33"/>
      <c r="F49" s="33"/>
      <c r="G49" s="417"/>
      <c r="H49" s="417"/>
      <c r="I49" s="417"/>
      <c r="J49" s="417"/>
      <c r="K49" s="417"/>
      <c r="L49" s="417"/>
    </row>
    <row r="50" spans="1:12" s="135" customFormat="1">
      <c r="A50" s="426" t="s">
        <v>543</v>
      </c>
      <c r="B50" s="58"/>
      <c r="C50" s="58"/>
      <c r="D50" s="34"/>
      <c r="E50" s="33"/>
      <c r="F50" s="33"/>
      <c r="G50" s="417"/>
      <c r="H50" s="417"/>
      <c r="I50" s="417"/>
      <c r="J50" s="417"/>
      <c r="K50" s="417"/>
      <c r="L50" s="417"/>
    </row>
    <row r="51" spans="1:12" s="135" customFormat="1">
      <c r="A51" s="426" t="s">
        <v>229</v>
      </c>
      <c r="B51" s="58"/>
      <c r="C51" s="58"/>
      <c r="D51" s="34"/>
      <c r="E51" s="33"/>
      <c r="F51" s="33"/>
      <c r="G51" s="417"/>
      <c r="H51" s="417"/>
      <c r="I51" s="417"/>
      <c r="J51" s="417"/>
      <c r="K51" s="417"/>
      <c r="L51" s="417"/>
    </row>
    <row r="52" spans="1:12" s="135" customFormat="1">
      <c r="A52" s="426" t="s">
        <v>544</v>
      </c>
      <c r="B52" s="58"/>
      <c r="C52" s="58"/>
      <c r="D52" s="34"/>
      <c r="E52" s="33"/>
      <c r="F52" s="33"/>
      <c r="G52" s="417"/>
      <c r="H52" s="417"/>
      <c r="I52" s="417"/>
      <c r="J52" s="417"/>
      <c r="K52" s="417"/>
      <c r="L52" s="417"/>
    </row>
    <row r="53" spans="1:12" s="135" customFormat="1" collapsed="1">
      <c r="A53" s="424" t="s">
        <v>297</v>
      </c>
      <c r="B53" s="58"/>
      <c r="C53" s="58"/>
      <c r="D53" s="34"/>
      <c r="E53" s="33"/>
      <c r="F53" s="33"/>
      <c r="G53" s="417"/>
      <c r="H53" s="417"/>
      <c r="I53" s="417"/>
      <c r="J53" s="417"/>
      <c r="K53" s="417"/>
      <c r="L53" s="417"/>
    </row>
    <row r="54" spans="1:12" s="135" customFormat="1">
      <c r="A54" s="424" t="s">
        <v>771</v>
      </c>
      <c r="B54" s="58"/>
      <c r="C54" s="58"/>
      <c r="D54" s="34"/>
      <c r="E54" s="33"/>
      <c r="F54" s="33"/>
      <c r="G54" s="417"/>
      <c r="H54" s="417"/>
      <c r="I54" s="417"/>
      <c r="J54" s="417"/>
      <c r="K54" s="417"/>
      <c r="L54" s="417"/>
    </row>
    <row r="55" spans="1:12" s="135" customFormat="1">
      <c r="A55" s="424" t="s">
        <v>460</v>
      </c>
      <c r="B55" s="58"/>
      <c r="C55" s="58"/>
      <c r="D55" s="34"/>
      <c r="E55" s="33"/>
      <c r="F55" s="33"/>
      <c r="G55" s="417"/>
      <c r="H55" s="417"/>
      <c r="I55" s="417"/>
      <c r="J55" s="417"/>
      <c r="K55" s="417"/>
      <c r="L55" s="417"/>
    </row>
    <row r="56" spans="1:12" s="135" customFormat="1">
      <c r="A56" s="424" t="s">
        <v>408</v>
      </c>
      <c r="B56" s="58"/>
      <c r="C56" s="58"/>
      <c r="D56" s="34"/>
      <c r="E56" s="33"/>
      <c r="F56" s="33"/>
      <c r="G56" s="417"/>
      <c r="H56" s="417"/>
      <c r="I56" s="417"/>
      <c r="J56" s="417"/>
      <c r="K56" s="417"/>
      <c r="L56" s="417"/>
    </row>
    <row r="57" spans="1:12" s="135" customFormat="1">
      <c r="A57" s="424" t="s">
        <v>545</v>
      </c>
      <c r="B57" s="58"/>
      <c r="C57" s="58"/>
      <c r="D57" s="34"/>
      <c r="E57" s="33"/>
      <c r="F57" s="33"/>
      <c r="G57" s="417"/>
      <c r="H57" s="417"/>
      <c r="I57" s="417"/>
      <c r="J57" s="417"/>
      <c r="K57" s="417"/>
      <c r="L57" s="417"/>
    </row>
    <row r="58" spans="1:12" s="135" customFormat="1">
      <c r="A58" s="424" t="s">
        <v>58</v>
      </c>
      <c r="B58" s="58"/>
      <c r="C58" s="58"/>
      <c r="D58" s="34"/>
      <c r="E58" s="33"/>
      <c r="F58" s="33"/>
      <c r="G58" s="417"/>
      <c r="H58" s="417"/>
      <c r="I58" s="417"/>
      <c r="J58" s="417"/>
      <c r="K58" s="417"/>
      <c r="L58" s="417"/>
    </row>
    <row r="59" spans="1:12" s="135" customFormat="1">
      <c r="A59" s="424" t="s">
        <v>326</v>
      </c>
      <c r="B59" s="58"/>
      <c r="C59" s="58"/>
      <c r="D59" s="34"/>
      <c r="E59" s="33"/>
      <c r="F59" s="33"/>
      <c r="G59" s="417"/>
      <c r="H59" s="417"/>
      <c r="I59" s="417"/>
      <c r="J59" s="417"/>
      <c r="K59" s="417"/>
      <c r="L59" s="417"/>
    </row>
    <row r="60" spans="1:12" s="135" customFormat="1">
      <c r="A60" s="424" t="s">
        <v>1085</v>
      </c>
      <c r="B60" s="58"/>
      <c r="C60" s="58"/>
      <c r="D60" s="34"/>
      <c r="E60" s="33"/>
      <c r="F60" s="33"/>
      <c r="G60" s="417"/>
      <c r="H60" s="417"/>
      <c r="I60" s="417"/>
      <c r="J60" s="417"/>
      <c r="K60" s="417"/>
      <c r="L60" s="417"/>
    </row>
    <row r="61" spans="1:12" s="135" customFormat="1">
      <c r="A61" s="424" t="s">
        <v>789</v>
      </c>
      <c r="B61" s="58"/>
      <c r="C61" s="58"/>
      <c r="D61" s="34"/>
      <c r="E61" s="33"/>
      <c r="F61" s="33"/>
      <c r="G61" s="417"/>
      <c r="H61" s="417"/>
      <c r="I61" s="417"/>
      <c r="J61" s="417"/>
      <c r="K61" s="417"/>
      <c r="L61" s="417"/>
    </row>
    <row r="62" spans="1:12" s="135" customFormat="1">
      <c r="A62" s="424" t="s">
        <v>289</v>
      </c>
      <c r="B62" s="58"/>
      <c r="C62" s="58"/>
      <c r="D62" s="34"/>
      <c r="E62" s="33"/>
      <c r="F62" s="33"/>
      <c r="G62" s="417"/>
      <c r="H62" s="417"/>
      <c r="I62" s="417"/>
      <c r="J62" s="417"/>
      <c r="K62" s="417"/>
      <c r="L62" s="417"/>
    </row>
    <row r="63" spans="1:12" s="135" customFormat="1">
      <c r="A63" s="424" t="s">
        <v>560</v>
      </c>
      <c r="B63" s="58"/>
      <c r="C63" s="58"/>
      <c r="D63" s="34"/>
      <c r="E63" s="33"/>
      <c r="F63" s="33"/>
      <c r="G63" s="417"/>
      <c r="H63" s="417"/>
      <c r="I63" s="417"/>
      <c r="J63" s="417"/>
      <c r="K63" s="417"/>
      <c r="L63" s="417"/>
    </row>
    <row r="64" spans="1:12" s="135" customFormat="1">
      <c r="A64" s="424" t="s">
        <v>561</v>
      </c>
      <c r="B64" s="58"/>
      <c r="C64" s="58"/>
      <c r="D64" s="34"/>
      <c r="E64" s="33"/>
      <c r="F64" s="33"/>
      <c r="G64" s="417"/>
      <c r="H64" s="417"/>
      <c r="I64" s="417"/>
      <c r="J64" s="417"/>
      <c r="K64" s="417"/>
      <c r="L64" s="417"/>
    </row>
    <row r="65" spans="1:12" s="135" customFormat="1">
      <c r="A65" s="424" t="s">
        <v>546</v>
      </c>
      <c r="B65" s="58"/>
      <c r="C65" s="58"/>
      <c r="D65" s="34"/>
      <c r="E65" s="33"/>
      <c r="F65" s="33"/>
      <c r="G65" s="417"/>
      <c r="H65" s="417"/>
      <c r="I65" s="417"/>
      <c r="J65" s="417"/>
      <c r="K65" s="417"/>
      <c r="L65" s="417"/>
    </row>
    <row r="66" spans="1:12" s="56" customFormat="1">
      <c r="A66" s="427"/>
      <c r="B66" s="428"/>
      <c r="C66" s="428"/>
      <c r="D66" s="429"/>
      <c r="E66" s="429"/>
      <c r="F66" s="429"/>
      <c r="G66" s="417"/>
      <c r="H66" s="417"/>
      <c r="I66" s="417"/>
      <c r="J66" s="417"/>
      <c r="K66" s="417"/>
      <c r="L66" s="417"/>
    </row>
    <row r="67" spans="1:12" s="133" customFormat="1" ht="168.6" customHeight="1">
      <c r="A67" s="681" t="s">
        <v>625</v>
      </c>
      <c r="B67" s="682"/>
      <c r="C67" s="682"/>
      <c r="D67" s="682"/>
      <c r="E67" s="682"/>
      <c r="F67" s="682"/>
    </row>
    <row r="68" spans="1:12" s="56" customFormat="1">
      <c r="A68" s="427"/>
      <c r="B68" s="428"/>
      <c r="C68" s="428"/>
      <c r="D68" s="429"/>
      <c r="E68" s="429"/>
      <c r="F68" s="429"/>
      <c r="G68" s="417"/>
      <c r="H68" s="417"/>
      <c r="I68" s="417"/>
      <c r="J68" s="417"/>
      <c r="K68" s="417"/>
      <c r="L68" s="417"/>
    </row>
    <row r="69" spans="1:12" s="410" customFormat="1">
      <c r="A69" s="52" t="s">
        <v>1027</v>
      </c>
      <c r="B69" s="52"/>
      <c r="C69" s="52"/>
      <c r="D69" s="52"/>
      <c r="E69" s="52"/>
      <c r="F69" s="412"/>
      <c r="G69" s="413"/>
      <c r="H69" s="265"/>
    </row>
    <row r="70" spans="1:12" s="52" customFormat="1">
      <c r="A70" s="77" t="s">
        <v>1026</v>
      </c>
      <c r="B70" s="77"/>
      <c r="C70" s="77"/>
      <c r="D70" s="77"/>
      <c r="E70" s="77"/>
      <c r="F70" s="414"/>
      <c r="G70" s="413"/>
      <c r="H70" s="414"/>
    </row>
    <row r="71" spans="1:12" s="56" customFormat="1">
      <c r="B71" s="428"/>
      <c r="C71" s="428"/>
      <c r="D71" s="429"/>
      <c r="E71" s="429"/>
      <c r="F71" s="429"/>
      <c r="G71" s="417"/>
      <c r="H71" s="417"/>
      <c r="I71" s="417"/>
      <c r="J71" s="417"/>
      <c r="K71" s="417"/>
      <c r="L71" s="417"/>
    </row>
    <row r="72" spans="1:12" s="56" customFormat="1">
      <c r="B72" s="428"/>
      <c r="C72" s="428"/>
      <c r="D72" s="429"/>
      <c r="E72" s="429"/>
      <c r="F72" s="429"/>
      <c r="G72" s="417"/>
      <c r="H72" s="417"/>
      <c r="I72" s="417"/>
      <c r="J72" s="417"/>
      <c r="K72" s="417"/>
      <c r="L72" s="417"/>
    </row>
    <row r="73" spans="1:12" s="56" customFormat="1">
      <c r="B73" s="428"/>
      <c r="C73" s="428"/>
      <c r="D73" s="429"/>
      <c r="E73" s="429"/>
      <c r="F73" s="429"/>
      <c r="G73" s="417"/>
      <c r="H73" s="417"/>
      <c r="I73" s="417"/>
      <c r="J73" s="417"/>
      <c r="K73" s="417"/>
      <c r="L73" s="417"/>
    </row>
    <row r="74" spans="1:12" s="56" customFormat="1">
      <c r="B74" s="428"/>
      <c r="C74" s="428"/>
      <c r="D74" s="429"/>
      <c r="E74" s="429"/>
      <c r="F74" s="429"/>
      <c r="G74" s="417"/>
      <c r="H74" s="417"/>
      <c r="I74" s="417"/>
      <c r="J74" s="417"/>
      <c r="K74" s="417"/>
      <c r="L74" s="417"/>
    </row>
    <row r="75" spans="1:12" s="56" customFormat="1">
      <c r="B75" s="428"/>
      <c r="C75" s="428"/>
      <c r="D75" s="429"/>
      <c r="E75" s="429"/>
      <c r="F75" s="429"/>
      <c r="G75" s="417"/>
      <c r="H75" s="417"/>
      <c r="I75" s="417"/>
      <c r="J75" s="417"/>
      <c r="K75" s="417"/>
      <c r="L75" s="417"/>
    </row>
    <row r="76" spans="1:12" s="56" customFormat="1">
      <c r="B76" s="428"/>
      <c r="C76" s="428"/>
      <c r="D76" s="429"/>
      <c r="E76" s="429"/>
      <c r="F76" s="429"/>
      <c r="G76" s="417"/>
      <c r="H76" s="417"/>
      <c r="I76" s="417"/>
      <c r="J76" s="417"/>
      <c r="K76" s="417"/>
      <c r="L76" s="417"/>
    </row>
    <row r="77" spans="1:12" s="56" customFormat="1">
      <c r="B77" s="428"/>
      <c r="C77" s="428"/>
      <c r="D77" s="429"/>
      <c r="E77" s="429"/>
      <c r="F77" s="429"/>
      <c r="G77" s="417"/>
      <c r="H77" s="417"/>
      <c r="I77" s="417"/>
      <c r="J77" s="417"/>
      <c r="K77" s="417"/>
      <c r="L77" s="417"/>
    </row>
    <row r="78" spans="1:12" s="56" customFormat="1">
      <c r="B78" s="428"/>
      <c r="C78" s="428"/>
      <c r="D78" s="429"/>
      <c r="E78" s="429"/>
      <c r="F78" s="429"/>
      <c r="G78" s="417"/>
      <c r="H78" s="417"/>
      <c r="I78" s="417"/>
      <c r="J78" s="417"/>
      <c r="K78" s="417"/>
      <c r="L78" s="417"/>
    </row>
    <row r="79" spans="1:12" s="56" customFormat="1">
      <c r="B79" s="428"/>
      <c r="C79" s="428"/>
      <c r="D79" s="429"/>
      <c r="E79" s="429"/>
      <c r="F79" s="429"/>
      <c r="G79" s="417"/>
      <c r="H79" s="417"/>
      <c r="I79" s="417"/>
      <c r="J79" s="417"/>
      <c r="K79" s="417"/>
      <c r="L79" s="417"/>
    </row>
    <row r="80" spans="1:12" s="56" customFormat="1">
      <c r="B80" s="428"/>
      <c r="C80" s="428"/>
      <c r="D80" s="429"/>
      <c r="E80" s="429"/>
      <c r="F80" s="429"/>
      <c r="G80" s="417"/>
      <c r="H80" s="417"/>
      <c r="I80" s="417"/>
      <c r="J80" s="417"/>
      <c r="K80" s="417"/>
      <c r="L80" s="417"/>
    </row>
    <row r="81" spans="2:12" s="56" customFormat="1">
      <c r="B81" s="428"/>
      <c r="C81" s="428"/>
      <c r="D81" s="429"/>
      <c r="E81" s="429"/>
      <c r="F81" s="429"/>
      <c r="G81" s="417"/>
      <c r="H81" s="417"/>
      <c r="I81" s="417"/>
      <c r="J81" s="417"/>
      <c r="K81" s="417"/>
      <c r="L81" s="417"/>
    </row>
    <row r="82" spans="2:12" s="56" customFormat="1">
      <c r="B82" s="428"/>
      <c r="C82" s="428"/>
      <c r="D82" s="429"/>
      <c r="E82" s="429"/>
      <c r="F82" s="429"/>
      <c r="G82" s="417"/>
      <c r="H82" s="417"/>
      <c r="I82" s="417"/>
      <c r="J82" s="417"/>
      <c r="K82" s="417"/>
      <c r="L82" s="417"/>
    </row>
    <row r="83" spans="2:12" s="56" customFormat="1">
      <c r="B83" s="428"/>
      <c r="C83" s="428"/>
      <c r="D83" s="429"/>
      <c r="E83" s="429"/>
      <c r="F83" s="429"/>
      <c r="G83" s="417"/>
      <c r="H83" s="417"/>
      <c r="I83" s="417"/>
      <c r="J83" s="417"/>
      <c r="K83" s="417"/>
      <c r="L83" s="417"/>
    </row>
    <row r="84" spans="2:12" s="56" customFormat="1">
      <c r="B84" s="428"/>
      <c r="C84" s="428"/>
      <c r="D84" s="429"/>
      <c r="E84" s="429"/>
      <c r="F84" s="429"/>
      <c r="G84" s="417"/>
      <c r="H84" s="417"/>
      <c r="I84" s="417"/>
      <c r="J84" s="417"/>
      <c r="K84" s="417"/>
      <c r="L84" s="417"/>
    </row>
    <row r="85" spans="2:12" s="56" customFormat="1">
      <c r="B85" s="428"/>
      <c r="C85" s="428"/>
      <c r="D85" s="429"/>
      <c r="E85" s="429"/>
      <c r="F85" s="429"/>
      <c r="G85" s="417"/>
      <c r="H85" s="417"/>
      <c r="I85" s="417"/>
      <c r="J85" s="417"/>
      <c r="K85" s="417"/>
      <c r="L85" s="417"/>
    </row>
    <row r="86" spans="2:12" s="56" customFormat="1">
      <c r="B86" s="428"/>
      <c r="C86" s="428"/>
      <c r="D86" s="429"/>
      <c r="E86" s="429"/>
      <c r="F86" s="429"/>
      <c r="G86" s="417"/>
      <c r="H86" s="417"/>
      <c r="I86" s="417"/>
      <c r="J86" s="417"/>
      <c r="K86" s="417"/>
      <c r="L86" s="417"/>
    </row>
    <row r="87" spans="2:12" s="56" customFormat="1">
      <c r="B87" s="428"/>
      <c r="C87" s="428"/>
      <c r="D87" s="429"/>
      <c r="E87" s="429"/>
      <c r="F87" s="429"/>
      <c r="G87" s="417"/>
      <c r="H87" s="417"/>
      <c r="I87" s="417"/>
      <c r="J87" s="417"/>
      <c r="K87" s="417"/>
      <c r="L87" s="417"/>
    </row>
    <row r="88" spans="2:12" s="56" customFormat="1">
      <c r="B88" s="428"/>
      <c r="C88" s="428"/>
      <c r="D88" s="429"/>
      <c r="E88" s="429"/>
      <c r="F88" s="429"/>
      <c r="G88" s="417"/>
      <c r="H88" s="417"/>
      <c r="I88" s="417"/>
      <c r="J88" s="417"/>
      <c r="K88" s="417"/>
      <c r="L88" s="417"/>
    </row>
    <row r="89" spans="2:12" s="56" customFormat="1">
      <c r="B89" s="428"/>
      <c r="C89" s="428"/>
      <c r="D89" s="429"/>
      <c r="E89" s="429"/>
      <c r="F89" s="429"/>
      <c r="G89" s="417"/>
      <c r="H89" s="417"/>
      <c r="I89" s="417"/>
      <c r="J89" s="417"/>
      <c r="K89" s="417"/>
      <c r="L89" s="417"/>
    </row>
    <row r="90" spans="2:12" s="56" customFormat="1">
      <c r="B90" s="428"/>
      <c r="C90" s="428"/>
      <c r="D90" s="429"/>
      <c r="E90" s="429"/>
      <c r="F90" s="429"/>
      <c r="G90" s="417"/>
      <c r="H90" s="417"/>
      <c r="I90" s="417"/>
      <c r="J90" s="417"/>
      <c r="K90" s="417"/>
      <c r="L90" s="417"/>
    </row>
    <row r="91" spans="2:12" s="56" customFormat="1">
      <c r="B91" s="428"/>
      <c r="C91" s="428"/>
      <c r="D91" s="429"/>
      <c r="E91" s="429"/>
      <c r="F91" s="429"/>
      <c r="G91" s="417"/>
      <c r="H91" s="417"/>
      <c r="I91" s="417"/>
      <c r="J91" s="417"/>
      <c r="K91" s="417"/>
      <c r="L91" s="417"/>
    </row>
    <row r="92" spans="2:12" s="56" customFormat="1">
      <c r="B92" s="428"/>
      <c r="C92" s="428"/>
      <c r="D92" s="429"/>
      <c r="E92" s="429"/>
      <c r="F92" s="429"/>
      <c r="G92" s="417"/>
      <c r="H92" s="417"/>
      <c r="I92" s="417"/>
      <c r="J92" s="417"/>
      <c r="K92" s="417"/>
      <c r="L92" s="417"/>
    </row>
    <row r="93" spans="2:12" s="56" customFormat="1">
      <c r="B93" s="428"/>
      <c r="C93" s="428"/>
      <c r="D93" s="429"/>
      <c r="E93" s="429"/>
      <c r="F93" s="429"/>
      <c r="G93" s="417"/>
      <c r="H93" s="417"/>
      <c r="I93" s="417"/>
      <c r="J93" s="417"/>
      <c r="K93" s="417"/>
      <c r="L93" s="417"/>
    </row>
    <row r="94" spans="2:12" s="56" customFormat="1">
      <c r="B94" s="428"/>
      <c r="C94" s="428"/>
      <c r="D94" s="429"/>
      <c r="E94" s="429"/>
      <c r="F94" s="429"/>
      <c r="G94" s="417"/>
      <c r="H94" s="417"/>
      <c r="I94" s="417"/>
      <c r="J94" s="417"/>
      <c r="K94" s="417"/>
      <c r="L94" s="417"/>
    </row>
    <row r="95" spans="2:12" s="56" customFormat="1">
      <c r="B95" s="428"/>
      <c r="C95" s="428"/>
      <c r="D95" s="429"/>
      <c r="E95" s="429"/>
      <c r="F95" s="429"/>
      <c r="G95" s="417"/>
      <c r="H95" s="417"/>
      <c r="I95" s="417"/>
      <c r="J95" s="417"/>
      <c r="K95" s="417"/>
      <c r="L95" s="417"/>
    </row>
    <row r="96" spans="2:12" s="56" customFormat="1">
      <c r="B96" s="428"/>
      <c r="C96" s="428"/>
      <c r="D96" s="429"/>
      <c r="E96" s="429"/>
      <c r="F96" s="429"/>
      <c r="G96" s="417"/>
      <c r="H96" s="417"/>
      <c r="I96" s="417"/>
      <c r="J96" s="417"/>
      <c r="K96" s="417"/>
      <c r="L96" s="417"/>
    </row>
    <row r="97" spans="2:12" s="56" customFormat="1">
      <c r="B97" s="428"/>
      <c r="C97" s="428"/>
      <c r="D97" s="429"/>
      <c r="E97" s="429"/>
      <c r="F97" s="429"/>
      <c r="G97" s="417"/>
      <c r="H97" s="417"/>
      <c r="I97" s="417"/>
      <c r="J97" s="417"/>
      <c r="K97" s="417"/>
      <c r="L97" s="417"/>
    </row>
    <row r="98" spans="2:12" s="56" customFormat="1">
      <c r="B98" s="428"/>
      <c r="C98" s="428"/>
      <c r="D98" s="429"/>
      <c r="E98" s="429"/>
      <c r="F98" s="429"/>
      <c r="G98" s="417"/>
      <c r="H98" s="417"/>
      <c r="I98" s="417"/>
      <c r="J98" s="417"/>
      <c r="K98" s="417"/>
      <c r="L98" s="417"/>
    </row>
    <row r="99" spans="2:12" s="56" customFormat="1">
      <c r="B99" s="428"/>
      <c r="C99" s="428"/>
      <c r="D99" s="429"/>
      <c r="E99" s="429"/>
      <c r="F99" s="429"/>
      <c r="G99" s="417"/>
      <c r="H99" s="417"/>
      <c r="I99" s="417"/>
      <c r="J99" s="417"/>
      <c r="K99" s="417"/>
      <c r="L99" s="417"/>
    </row>
    <row r="100" spans="2:12" s="56" customFormat="1">
      <c r="B100" s="428"/>
      <c r="C100" s="428"/>
      <c r="D100" s="429"/>
      <c r="E100" s="429"/>
      <c r="F100" s="429"/>
      <c r="G100" s="417"/>
      <c r="H100" s="417"/>
      <c r="I100" s="417"/>
      <c r="J100" s="417"/>
      <c r="K100" s="417"/>
      <c r="L100" s="417"/>
    </row>
    <row r="101" spans="2:12" s="56" customFormat="1">
      <c r="B101" s="428"/>
      <c r="C101" s="428"/>
      <c r="D101" s="429"/>
      <c r="E101" s="429"/>
      <c r="F101" s="429"/>
      <c r="G101" s="417"/>
      <c r="H101" s="417"/>
      <c r="I101" s="417"/>
      <c r="J101" s="417"/>
      <c r="K101" s="417"/>
      <c r="L101" s="417"/>
    </row>
    <row r="102" spans="2:12" s="56" customFormat="1">
      <c r="B102" s="428"/>
      <c r="C102" s="428"/>
      <c r="D102" s="429"/>
      <c r="E102" s="429"/>
      <c r="F102" s="429"/>
      <c r="G102" s="417"/>
      <c r="H102" s="417"/>
      <c r="I102" s="417"/>
      <c r="J102" s="417"/>
      <c r="K102" s="417"/>
      <c r="L102" s="417"/>
    </row>
    <row r="103" spans="2:12" s="56" customFormat="1">
      <c r="B103" s="428"/>
      <c r="C103" s="428"/>
      <c r="D103" s="429"/>
      <c r="E103" s="429"/>
      <c r="F103" s="429"/>
      <c r="G103" s="417"/>
      <c r="H103" s="417"/>
      <c r="I103" s="417"/>
      <c r="J103" s="417"/>
      <c r="K103" s="417"/>
      <c r="L103" s="417"/>
    </row>
    <row r="104" spans="2:12" s="56" customFormat="1">
      <c r="B104" s="428"/>
      <c r="C104" s="428"/>
      <c r="D104" s="429"/>
      <c r="E104" s="429"/>
      <c r="F104" s="429"/>
      <c r="G104" s="417"/>
      <c r="H104" s="417"/>
      <c r="I104" s="417"/>
      <c r="J104" s="417"/>
      <c r="K104" s="417"/>
      <c r="L104" s="417"/>
    </row>
    <row r="105" spans="2:12" s="56" customFormat="1">
      <c r="B105" s="428"/>
      <c r="C105" s="428"/>
      <c r="D105" s="429"/>
      <c r="E105" s="429"/>
      <c r="F105" s="429"/>
      <c r="G105" s="417"/>
      <c r="H105" s="417"/>
      <c r="I105" s="417"/>
      <c r="J105" s="417"/>
      <c r="K105" s="417"/>
      <c r="L105" s="417"/>
    </row>
    <row r="106" spans="2:12" s="56" customFormat="1">
      <c r="B106" s="428"/>
      <c r="C106" s="428"/>
      <c r="D106" s="429"/>
      <c r="E106" s="429"/>
      <c r="F106" s="429"/>
      <c r="G106" s="417"/>
      <c r="H106" s="417"/>
      <c r="I106" s="417"/>
      <c r="J106" s="417"/>
      <c r="K106" s="417"/>
      <c r="L106" s="417"/>
    </row>
    <row r="107" spans="2:12" s="56" customFormat="1">
      <c r="B107" s="428"/>
      <c r="C107" s="428"/>
      <c r="D107" s="429"/>
      <c r="E107" s="429"/>
      <c r="F107" s="429"/>
      <c r="G107" s="417"/>
      <c r="H107" s="417"/>
      <c r="I107" s="417"/>
      <c r="J107" s="417"/>
      <c r="K107" s="417"/>
      <c r="L107" s="417"/>
    </row>
    <row r="108" spans="2:12" s="56" customFormat="1">
      <c r="B108" s="428"/>
      <c r="C108" s="428"/>
      <c r="D108" s="429"/>
      <c r="E108" s="429"/>
      <c r="F108" s="429"/>
      <c r="G108" s="417"/>
      <c r="H108" s="417"/>
      <c r="I108" s="417"/>
      <c r="J108" s="417"/>
      <c r="K108" s="417"/>
      <c r="L108" s="417"/>
    </row>
    <row r="109" spans="2:12" s="56" customFormat="1">
      <c r="B109" s="428"/>
      <c r="C109" s="428"/>
      <c r="D109" s="429"/>
      <c r="E109" s="429"/>
      <c r="F109" s="429"/>
      <c r="G109" s="417"/>
      <c r="H109" s="417"/>
      <c r="I109" s="417"/>
      <c r="J109" s="417"/>
      <c r="K109" s="417"/>
      <c r="L109" s="417"/>
    </row>
    <row r="110" spans="2:12" s="56" customFormat="1">
      <c r="B110" s="428"/>
      <c r="C110" s="428"/>
      <c r="D110" s="429"/>
      <c r="E110" s="429"/>
      <c r="F110" s="429"/>
      <c r="G110" s="417"/>
      <c r="H110" s="417"/>
      <c r="I110" s="417"/>
      <c r="J110" s="417"/>
      <c r="K110" s="417"/>
      <c r="L110" s="417"/>
    </row>
    <row r="111" spans="2:12" s="56" customFormat="1">
      <c r="B111" s="428"/>
      <c r="C111" s="428"/>
      <c r="D111" s="429"/>
      <c r="E111" s="429"/>
      <c r="F111" s="429"/>
      <c r="G111" s="417"/>
      <c r="H111" s="417"/>
      <c r="I111" s="417"/>
      <c r="J111" s="417"/>
      <c r="K111" s="417"/>
      <c r="L111" s="417"/>
    </row>
    <row r="112" spans="2:12" s="56" customFormat="1">
      <c r="B112" s="428"/>
      <c r="C112" s="428"/>
      <c r="D112" s="429"/>
      <c r="E112" s="429"/>
      <c r="F112" s="429"/>
      <c r="G112" s="417"/>
      <c r="H112" s="417"/>
      <c r="I112" s="417"/>
      <c r="J112" s="417"/>
      <c r="K112" s="417"/>
      <c r="L112" s="417"/>
    </row>
    <row r="113" spans="2:12" s="56" customFormat="1">
      <c r="B113" s="428"/>
      <c r="C113" s="428"/>
      <c r="D113" s="429"/>
      <c r="E113" s="429"/>
      <c r="F113" s="429"/>
      <c r="G113" s="417"/>
      <c r="H113" s="417"/>
      <c r="I113" s="417"/>
      <c r="J113" s="417"/>
      <c r="K113" s="417"/>
      <c r="L113" s="417"/>
    </row>
  </sheetData>
  <sheetProtection algorithmName="SHA-512" hashValue="ZL3fvrt92k3gUD9rdg8vHIO+7JlJlflypiCUQVAr5HllUn79RFaezr9jQPo/jvU6E1RCQ1FfTu1/KLS8LBQjhg==" saltValue="jpf43iYKS+qimvuPBIcUVg==" spinCount="100000" sheet="1" objects="1" scenarios="1" formatRows="0"/>
  <customSheetViews>
    <customSheetView guid="{21F13F3C-C390-477F-A569-DF7158452A6C}" showGridLines="0" fitToPage="1" hiddenColumns="1">
      <selection activeCell="A11" sqref="A11:F17"/>
      <rowBreaks count="2" manualBreakCount="2">
        <brk id="18" max="7" man="1"/>
        <brk id="39" max="7" man="1"/>
      </rowBreaks>
      <pageMargins left="0.23622047244094491" right="0.23622047244094491" top="0.74803149606299213" bottom="0.74803149606299213" header="0.31496062992125984" footer="0.31496062992125984"/>
      <printOptions horizontalCentered="1"/>
      <pageSetup paperSize="9" scale="59" fitToHeight="2" orientation="portrait" r:id="rId1"/>
      <headerFooter alignWithMargins="0">
        <oddHeader>&amp;L&amp;G</oddHeader>
        <oddFooter>&amp;L&amp;F&amp;6/
&amp;A&amp;C&amp;6Offre pour la liste 2017 des hôpitaux du canton de Berne
&amp;D&amp;R&amp;6Pages &amp;P&amp;6 sur &amp;N</oddFooter>
      </headerFooter>
    </customSheetView>
  </customSheetViews>
  <mergeCells count="16">
    <mergeCell ref="A67:F67"/>
    <mergeCell ref="B14:C14"/>
    <mergeCell ref="F14:F15"/>
    <mergeCell ref="A14:A15"/>
    <mergeCell ref="D14:D15"/>
    <mergeCell ref="E14:E15"/>
    <mergeCell ref="A3:F3"/>
    <mergeCell ref="A5:F5"/>
    <mergeCell ref="A6:F6"/>
    <mergeCell ref="A7:F7"/>
    <mergeCell ref="A8:F8"/>
    <mergeCell ref="A9:F9"/>
    <mergeCell ref="A11:F11"/>
    <mergeCell ref="A12:F12"/>
    <mergeCell ref="A10:F10"/>
    <mergeCell ref="A13:F13"/>
  </mergeCells>
  <phoneticPr fontId="31" type="noConversion"/>
  <dataValidations count="3">
    <dataValidation type="list" allowBlank="1" showInputMessage="1" showErrorMessage="1" sqref="D16:D65" xr:uid="{00000000-0002-0000-0800-000000000000}">
      <formula1>"0,1, 2, 3,"</formula1>
    </dataValidation>
    <dataValidation type="whole" allowBlank="1" showInputMessage="1" showErrorMessage="1" sqref="B16:C65" xr:uid="{341E79B6-ACEE-426A-82A9-33E1E44A34C6}">
      <formula1>0</formula1>
      <formula2>100</formula2>
    </dataValidation>
    <dataValidation type="list" allowBlank="1" showInputMessage="1" showErrorMessage="1" sqref="E16:E65" xr:uid="{F8DFC07C-FC58-4A3A-BE1E-164DE41607F3}">
      <formula1>"OUI,dès 2027"</formula1>
    </dataValidation>
  </dataValidations>
  <hyperlinks>
    <hyperlink ref="A70" location="'3. Postulation'!A1" display="3. Postulation" xr:uid="{69B2CF22-BD59-40D1-9910-C5FDFA23409E}"/>
  </hyperlinks>
  <printOptions horizontalCentered="1"/>
  <pageMargins left="0.23622047244094491" right="0.23622047244094491" top="0.74803149606299213" bottom="0.74803149606299213" header="0.31496062992125984" footer="0.31496062992125984"/>
  <pageSetup paperSize="9" scale="67" fitToHeight="0" orientation="portrait" r:id="rId2"/>
  <headerFooter scaleWithDoc="0" alignWithMargins="0"/>
  <rowBreaks count="1" manualBreakCount="1">
    <brk id="37"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32">
    <tabColor rgb="FFFFCC66"/>
    <pageSetUpPr fitToPage="1"/>
  </sheetPr>
  <dimension ref="A1:P18"/>
  <sheetViews>
    <sheetView showGridLines="0" zoomScaleNormal="100" zoomScaleSheetLayoutView="85" workbookViewId="0">
      <selection activeCell="A5" sqref="A5:E5"/>
    </sheetView>
  </sheetViews>
  <sheetFormatPr baseColWidth="10" defaultColWidth="11.42578125" defaultRowHeight="12.75"/>
  <cols>
    <col min="1" max="1" width="36.85546875" style="398" customWidth="1"/>
    <col min="2" max="3" width="30.140625" style="398" customWidth="1"/>
    <col min="4" max="4" width="33.140625" style="398" customWidth="1"/>
    <col min="5" max="5" width="30.140625" style="398" customWidth="1"/>
    <col min="6" max="6" width="4.140625" style="398" customWidth="1"/>
    <col min="7" max="7" width="11.42578125" style="398"/>
    <col min="8" max="8" width="36.85546875" style="398" customWidth="1"/>
    <col min="9" max="9" width="30.140625" style="398" customWidth="1"/>
    <col min="10" max="10" width="0" style="398" hidden="1" customWidth="1"/>
    <col min="11" max="11" width="30.140625" style="398" customWidth="1"/>
    <col min="12" max="12" width="0" style="398" hidden="1" customWidth="1"/>
    <col min="13" max="13" width="30.140625" style="398" customWidth="1"/>
    <col min="14" max="15" width="0" style="398" hidden="1" customWidth="1"/>
    <col min="16" max="16" width="30.140625" style="398" customWidth="1"/>
    <col min="17" max="16384" width="11.42578125" style="398"/>
  </cols>
  <sheetData>
    <row r="1" spans="1:16" s="99" customFormat="1">
      <c r="A1" s="266" t="s">
        <v>1015</v>
      </c>
      <c r="C1" s="395" t="s">
        <v>7</v>
      </c>
      <c r="E1" s="266"/>
    </row>
    <row r="2" spans="1:16" s="99" customFormat="1">
      <c r="A2" s="267" t="str">
        <f>'Page de garde'!$A$8</f>
        <v>"saisir le nom de votre institution"</v>
      </c>
      <c r="C2" s="396" t="str">
        <f>'Page de garde'!$A$11</f>
        <v>"saisir le nom du site"</v>
      </c>
      <c r="E2" s="430"/>
    </row>
    <row r="3" spans="1:16" ht="33.950000000000003" customHeight="1">
      <c r="A3" s="693" t="s">
        <v>833</v>
      </c>
      <c r="B3" s="693"/>
      <c r="C3" s="693"/>
      <c r="D3" s="693"/>
      <c r="E3" s="693"/>
      <c r="G3" s="397"/>
    </row>
    <row r="4" spans="1:16" s="420" customFormat="1" ht="7.5" customHeight="1">
      <c r="A4" s="694"/>
      <c r="B4" s="694"/>
      <c r="C4" s="694"/>
      <c r="D4" s="694"/>
      <c r="E4" s="694"/>
    </row>
    <row r="5" spans="1:16" s="420" customFormat="1" ht="41.25" customHeight="1">
      <c r="A5" s="622" t="s">
        <v>1151</v>
      </c>
      <c r="B5" s="622"/>
      <c r="C5" s="622"/>
      <c r="D5" s="622"/>
      <c r="E5" s="622"/>
      <c r="G5" s="415"/>
    </row>
    <row r="6" spans="1:16" s="420" customFormat="1" ht="9.75" customHeight="1">
      <c r="A6" s="694"/>
      <c r="B6" s="694"/>
      <c r="C6" s="694"/>
      <c r="D6" s="694"/>
    </row>
    <row r="7" spans="1:16" s="433" customFormat="1" ht="32.25" customHeight="1">
      <c r="A7" s="431" t="s">
        <v>8</v>
      </c>
      <c r="B7" s="432" t="s">
        <v>9</v>
      </c>
      <c r="C7" s="432" t="s">
        <v>10</v>
      </c>
      <c r="D7" s="432" t="s">
        <v>11</v>
      </c>
      <c r="E7" s="432" t="s">
        <v>59</v>
      </c>
      <c r="H7" s="434"/>
      <c r="I7" s="434"/>
      <c r="J7" s="434"/>
      <c r="K7" s="434"/>
      <c r="L7" s="434"/>
      <c r="M7" s="434"/>
      <c r="N7" s="434"/>
      <c r="O7" s="435"/>
      <c r="P7" s="434"/>
    </row>
    <row r="8" spans="1:16" s="399" customFormat="1" ht="409.6" customHeight="1">
      <c r="A8" s="695" t="s">
        <v>12</v>
      </c>
      <c r="B8" s="697" t="s">
        <v>563</v>
      </c>
      <c r="C8" s="697" t="s">
        <v>562</v>
      </c>
      <c r="D8" s="697" t="s">
        <v>565</v>
      </c>
      <c r="E8" s="697" t="s">
        <v>564</v>
      </c>
      <c r="G8" s="692"/>
      <c r="H8" s="683"/>
      <c r="I8" s="436"/>
      <c r="J8" s="400"/>
      <c r="K8" s="436"/>
      <c r="L8" s="400"/>
      <c r="M8" s="436"/>
      <c r="N8" s="400"/>
      <c r="O8" s="400"/>
      <c r="P8" s="436"/>
    </row>
    <row r="9" spans="1:16" s="399" customFormat="1" ht="33.75" customHeight="1">
      <c r="A9" s="696"/>
      <c r="B9" s="698"/>
      <c r="C9" s="698"/>
      <c r="D9" s="698"/>
      <c r="E9" s="698"/>
      <c r="G9" s="400"/>
      <c r="I9" s="436"/>
      <c r="J9" s="400"/>
      <c r="K9" s="436"/>
      <c r="L9" s="400"/>
      <c r="M9" s="436"/>
      <c r="N9" s="400"/>
      <c r="O9" s="400"/>
      <c r="P9" s="436"/>
    </row>
    <row r="10" spans="1:16" s="399" customFormat="1" ht="35.25" customHeight="1">
      <c r="A10" s="437" t="s">
        <v>675</v>
      </c>
      <c r="B10" s="38"/>
      <c r="C10" s="38"/>
      <c r="D10" s="38"/>
      <c r="E10" s="38"/>
      <c r="F10" s="438"/>
    </row>
    <row r="11" spans="1:16" ht="42" customHeight="1">
      <c r="A11" s="691" t="s">
        <v>723</v>
      </c>
      <c r="B11" s="691"/>
      <c r="C11" s="691"/>
      <c r="D11" s="691"/>
      <c r="E11" s="691"/>
    </row>
    <row r="12" spans="1:16">
      <c r="A12" s="439"/>
      <c r="B12" s="439"/>
      <c r="C12" s="439"/>
      <c r="D12" s="439"/>
      <c r="E12" s="439"/>
    </row>
    <row r="13" spans="1:16" s="133" customFormat="1" ht="168.6" customHeight="1">
      <c r="A13" s="681" t="s">
        <v>625</v>
      </c>
      <c r="B13" s="682"/>
      <c r="C13" s="682"/>
      <c r="D13" s="682"/>
      <c r="E13" s="682"/>
    </row>
    <row r="14" spans="1:16">
      <c r="A14" s="439"/>
      <c r="B14" s="439"/>
      <c r="C14" s="439"/>
      <c r="D14" s="439"/>
      <c r="E14" s="439"/>
    </row>
    <row r="15" spans="1:16" s="410" customFormat="1">
      <c r="A15" s="52" t="s">
        <v>1027</v>
      </c>
      <c r="B15" s="52"/>
      <c r="C15" s="52"/>
      <c r="D15" s="52"/>
      <c r="E15" s="52"/>
      <c r="F15" s="412"/>
      <c r="G15" s="413"/>
      <c r="H15" s="265"/>
    </row>
    <row r="16" spans="1:16" s="52" customFormat="1">
      <c r="A16" s="77" t="s">
        <v>1026</v>
      </c>
      <c r="B16" s="77"/>
      <c r="C16" s="77"/>
      <c r="D16" s="77"/>
      <c r="E16" s="77"/>
      <c r="F16" s="414"/>
      <c r="G16" s="413"/>
      <c r="H16" s="414"/>
    </row>
    <row r="17" s="420" customFormat="1"/>
    <row r="18" s="420" customFormat="1"/>
  </sheetData>
  <sheetProtection algorithmName="SHA-512" hashValue="5Up23o7xo52S7fo2J31IZOfW3uqqhRZyXsD58ltwBofa4SAM1O+R4rvdWxcOZN8Rb9ygo2PiyBSbKOEed+0BJg==" saltValue="CMH7BIIQnMSG9xDN7kEXMA==" spinCount="100000" sheet="1" objects="1" scenarios="1" formatRows="0"/>
  <customSheetViews>
    <customSheetView guid="{21F13F3C-C390-477F-A569-DF7158452A6C}" showGridLines="0" fitToPage="1" hiddenColumns="1">
      <selection activeCell="A5" sqref="A5:I5"/>
      <rowBreaks count="1" manualBreakCount="1">
        <brk id="25" max="8" man="1"/>
      </rowBreaks>
      <pageMargins left="0.23622047244094491" right="0.23622047244094491" top="0.74803149606299213" bottom="0.74803149606299213" header="0.31496062992125984" footer="0.31496062992125984"/>
      <printOptions horizontalCentered="1"/>
      <pageSetup paperSize="9" scale="63" fitToHeight="0" orientation="portrait" r:id="rId1"/>
      <headerFooter alignWithMargins="0">
        <oddHeader>&amp;L&amp;G</oddHeader>
        <oddFooter>&amp;L&amp;"Arial,Fett"D&amp;8irection de la santé publique et des affaires sociales Service de la santé publique&amp;"Arial,Standard"&amp;R&amp;6Pages  sur &amp;P&amp;N</oddFooter>
      </headerFooter>
    </customSheetView>
  </customSheetViews>
  <mergeCells count="12">
    <mergeCell ref="A11:E11"/>
    <mergeCell ref="A13:E13"/>
    <mergeCell ref="G8:H8"/>
    <mergeCell ref="A3:E3"/>
    <mergeCell ref="A4:E4"/>
    <mergeCell ref="A5:E5"/>
    <mergeCell ref="A6:D6"/>
    <mergeCell ref="A8:A9"/>
    <mergeCell ref="B8:B9"/>
    <mergeCell ref="C8:C9"/>
    <mergeCell ref="D8:D9"/>
    <mergeCell ref="E8:E9"/>
  </mergeCells>
  <phoneticPr fontId="31" type="noConversion"/>
  <dataValidations count="1">
    <dataValidation type="list" allowBlank="1" showInputMessage="1" showErrorMessage="1" sqref="B10:E10" xr:uid="{F395100A-C55A-4179-83E1-D61D497AAD7B}">
      <formula1>"OUI,NON,dès 2027"</formula1>
    </dataValidation>
  </dataValidations>
  <hyperlinks>
    <hyperlink ref="A16" location="'3. Postulation'!A1" display="3. Postulation" xr:uid="{BE1E71FF-2A5D-4328-ACB4-48A137DDFEA0}"/>
  </hyperlinks>
  <printOptions horizontalCentered="1"/>
  <pageMargins left="0.23622047244094491" right="0.23622047244094491" top="0.74803149606299213" bottom="0.74803149606299213" header="0.31496062992125984" footer="0.31496062992125984"/>
  <pageSetup paperSize="9" scale="63" fitToHeight="0" orientation="portrait" r:id="rId2"/>
  <headerFooter scaleWithDoc="0"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6">
    <tabColor rgb="FFFFCC66"/>
    <pageSetUpPr fitToPage="1"/>
  </sheetPr>
  <dimension ref="A1:H21"/>
  <sheetViews>
    <sheetView showGridLines="0" zoomScaleNormal="100" workbookViewId="0">
      <selection activeCell="H17" sqref="G17:H17"/>
    </sheetView>
  </sheetViews>
  <sheetFormatPr baseColWidth="10" defaultColWidth="11.42578125" defaultRowHeight="12.75"/>
  <cols>
    <col min="1" max="1" width="38.85546875" style="99" customWidth="1"/>
    <col min="2" max="2" width="46.5703125" style="99" customWidth="1"/>
    <col min="3" max="4" width="31" style="130" customWidth="1"/>
    <col min="5" max="16384" width="11.42578125" style="99"/>
  </cols>
  <sheetData>
    <row r="1" spans="1:8">
      <c r="A1" s="266" t="s">
        <v>1015</v>
      </c>
      <c r="C1" s="395" t="s">
        <v>7</v>
      </c>
    </row>
    <row r="2" spans="1:8">
      <c r="A2" s="267" t="str">
        <f>'Page de garde'!$A$8</f>
        <v>"saisir le nom de votre institution"</v>
      </c>
      <c r="C2" s="396" t="str">
        <f>'Page de garde'!$A$11</f>
        <v>"saisir le nom du site"</v>
      </c>
    </row>
    <row r="3" spans="1:8" ht="33.950000000000003" customHeight="1">
      <c r="A3" s="677" t="s">
        <v>834</v>
      </c>
      <c r="B3" s="703"/>
      <c r="C3" s="703"/>
      <c r="D3" s="703"/>
      <c r="E3" s="397"/>
    </row>
    <row r="4" spans="1:8" s="56" customFormat="1" ht="10.5" customHeight="1">
      <c r="C4" s="428"/>
      <c r="D4" s="428"/>
    </row>
    <row r="5" spans="1:8" s="56" customFormat="1" ht="30.95" customHeight="1">
      <c r="A5" s="622" t="s">
        <v>566</v>
      </c>
      <c r="B5" s="622"/>
      <c r="C5" s="622"/>
      <c r="D5" s="622"/>
      <c r="E5" s="420"/>
      <c r="F5" s="420"/>
      <c r="G5" s="420"/>
      <c r="H5" s="420"/>
    </row>
    <row r="6" spans="1:8" s="440" customFormat="1" ht="12" customHeight="1">
      <c r="C6" s="704"/>
      <c r="D6" s="704"/>
    </row>
    <row r="7" spans="1:8" s="443" customFormat="1" ht="41.45" customHeight="1">
      <c r="A7" s="441" t="s">
        <v>568</v>
      </c>
      <c r="B7" s="442" t="s">
        <v>13</v>
      </c>
      <c r="C7" s="442" t="s">
        <v>14</v>
      </c>
      <c r="D7" s="442" t="s">
        <v>15</v>
      </c>
    </row>
    <row r="8" spans="1:8" s="135" customFormat="1" ht="50.1" customHeight="1">
      <c r="A8" s="695" t="s">
        <v>570</v>
      </c>
      <c r="B8" s="708" t="s">
        <v>676</v>
      </c>
      <c r="C8" s="705" t="s">
        <v>569</v>
      </c>
      <c r="D8" s="705"/>
      <c r="E8" s="444"/>
    </row>
    <row r="9" spans="1:8" s="446" customFormat="1" ht="33.6" customHeight="1">
      <c r="A9" s="711"/>
      <c r="B9" s="709"/>
      <c r="C9" s="706" t="s">
        <v>16</v>
      </c>
      <c r="D9" s="707"/>
      <c r="E9" s="445"/>
    </row>
    <row r="10" spans="1:8" s="446" customFormat="1" ht="107.45" customHeight="1">
      <c r="A10" s="696"/>
      <c r="B10" s="710"/>
      <c r="C10" s="62"/>
      <c r="D10" s="61" t="s">
        <v>567</v>
      </c>
      <c r="E10" s="445"/>
    </row>
    <row r="11" spans="1:8" s="399" customFormat="1" ht="323.25" customHeight="1">
      <c r="A11" s="447" t="s">
        <v>572</v>
      </c>
      <c r="B11" s="448" t="s">
        <v>571</v>
      </c>
      <c r="C11" s="449"/>
      <c r="D11" s="450"/>
    </row>
    <row r="12" spans="1:8" s="399" customFormat="1" ht="372" customHeight="1">
      <c r="A12" s="695" t="s">
        <v>573</v>
      </c>
      <c r="B12" s="708" t="s">
        <v>574</v>
      </c>
      <c r="C12" s="701"/>
      <c r="D12" s="701"/>
    </row>
    <row r="13" spans="1:8" s="399" customFormat="1" ht="81" customHeight="1">
      <c r="A13" s="696"/>
      <c r="B13" s="710"/>
      <c r="C13" s="702"/>
      <c r="D13" s="702"/>
    </row>
    <row r="14" spans="1:8" s="399" customFormat="1" ht="35.25" customHeight="1">
      <c r="A14" s="437" t="s">
        <v>724</v>
      </c>
      <c r="B14" s="38"/>
      <c r="C14" s="38"/>
      <c r="D14" s="38"/>
      <c r="E14" s="438"/>
    </row>
    <row r="15" spans="1:8" ht="39" customHeight="1">
      <c r="A15" s="691" t="s">
        <v>722</v>
      </c>
      <c r="B15" s="699"/>
      <c r="C15" s="699"/>
      <c r="D15" s="699"/>
    </row>
    <row r="17" spans="1:8" s="133" customFormat="1" ht="168.6" customHeight="1">
      <c r="A17" s="700" t="s">
        <v>625</v>
      </c>
      <c r="B17" s="700"/>
      <c r="C17" s="700"/>
      <c r="D17" s="700"/>
    </row>
    <row r="19" spans="1:8" s="410" customFormat="1">
      <c r="A19" s="52" t="s">
        <v>1027</v>
      </c>
      <c r="B19" s="52"/>
      <c r="C19" s="52"/>
      <c r="D19" s="52"/>
      <c r="E19" s="412"/>
      <c r="F19" s="412"/>
      <c r="G19" s="413"/>
      <c r="H19" s="265"/>
    </row>
    <row r="20" spans="1:8" s="52" customFormat="1">
      <c r="A20" s="77" t="s">
        <v>1026</v>
      </c>
      <c r="B20" s="77"/>
      <c r="C20" s="77"/>
      <c r="D20" s="77"/>
      <c r="E20" s="77"/>
      <c r="F20" s="414"/>
      <c r="G20" s="413"/>
      <c r="H20" s="414"/>
    </row>
    <row r="21" spans="1:8" s="56" customFormat="1">
      <c r="C21" s="428"/>
      <c r="D21" s="428"/>
    </row>
  </sheetData>
  <sheetProtection algorithmName="SHA-512" hashValue="pywPOymPkQ5WXvdBlhFB1ieswRQolE26mgC7EMXda9jI0FOk4lijVqmsrsAhv9R+LgoUGR7ZoG9tun/HEG3kBQ==" saltValue="osa/Ln1zfeLOKYQSdGdXQg==" spinCount="100000" sheet="1" objects="1" scenarios="1" formatRows="0"/>
  <customSheetViews>
    <customSheetView guid="{21F13F3C-C390-477F-A569-DF7158452A6C}" showGridLines="0" fitToPage="1" hiddenColumns="1">
      <selection activeCell="A12" sqref="A12:F12"/>
      <pageMargins left="0.70866141732283472" right="0.70866141732283472" top="0.74803149606299213" bottom="0.74803149606299213" header="0.31496062992125984" footer="0.31496062992125984"/>
      <printOptions horizontalCentered="1"/>
      <pageSetup paperSize="9" scale="61" orientation="portrait" r:id="rId1"/>
      <headerFooter alignWithMargins="0">
        <oddHeader>&amp;L&amp;G</oddHeader>
        <oddFooter>&amp;L&amp;"Arial,Fett"D&amp;8irection de la santé publique et des affaires sociales Service de la santé publique&amp;"Arial,Standard"&amp;R&amp;6Pages  sur &amp;P&amp;N</oddFooter>
      </headerFooter>
    </customSheetView>
  </customSheetViews>
  <mergeCells count="13">
    <mergeCell ref="A15:D15"/>
    <mergeCell ref="A17:D17"/>
    <mergeCell ref="C12:C13"/>
    <mergeCell ref="A3:D3"/>
    <mergeCell ref="A5:D5"/>
    <mergeCell ref="C6:D6"/>
    <mergeCell ref="C8:D8"/>
    <mergeCell ref="C9:D9"/>
    <mergeCell ref="B8:B10"/>
    <mergeCell ref="A8:A10"/>
    <mergeCell ref="A12:A13"/>
    <mergeCell ref="B12:B13"/>
    <mergeCell ref="D12:D13"/>
  </mergeCells>
  <phoneticPr fontId="31" type="noConversion"/>
  <dataValidations count="2">
    <dataValidation type="list" allowBlank="1" showInputMessage="1" showErrorMessage="1" sqref="B16:D16 B18:D18" xr:uid="{10A48521-06E1-4C89-8CE7-EEE93BFDEF38}">
      <formula1>"OUI, NON,"</formula1>
    </dataValidation>
    <dataValidation type="list" allowBlank="1" showInputMessage="1" showErrorMessage="1" sqref="B14:D14" xr:uid="{C308C045-133A-4A62-8C3B-FC5752CE7040}">
      <formula1>"OUI, NON,dès 2027"</formula1>
    </dataValidation>
  </dataValidations>
  <hyperlinks>
    <hyperlink ref="C9:D9" r:id="rId2" display="(http://www.sgi-ssmi.ch/tl_files/daten/4%20Qualitaet/Anerkannte%20IS/KAI_Richtlinien_100902_D_neu_2012.pdf)." xr:uid="{00000000-0004-0000-0A00-000001000000}"/>
    <hyperlink ref="C9" r:id="rId3" xr:uid="{00000000-0004-0000-0A00-000002000000}"/>
    <hyperlink ref="A20" location="'3. Postulation'!A1" display="3. Postulation" xr:uid="{A0C392B9-BC89-44FB-898C-0860D53B9C57}"/>
  </hyperlinks>
  <printOptions horizontalCentered="1"/>
  <pageMargins left="0.6692913385826772" right="0.51181102362204722" top="0.74803149606299213" bottom="0.74803149606299213" header="0.31496062992125984" footer="0.31496062992125984"/>
  <pageSetup paperSize="9" scale="62" fitToHeight="0" orientation="portrait" r:id="rId4"/>
  <headerFooter scaleWithDoc="0"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27</vt:i4>
      </vt:variant>
      <vt:variant>
        <vt:lpstr>Plages nommées</vt:lpstr>
      </vt:variant>
      <vt:variant>
        <vt:i4>32</vt:i4>
      </vt:variant>
    </vt:vector>
  </HeadingPairs>
  <TitlesOfParts>
    <vt:vector size="59" baseType="lpstr">
      <vt:lpstr>Page de garde</vt:lpstr>
      <vt:lpstr>TdM</vt:lpstr>
      <vt:lpstr>1. Introduction</vt:lpstr>
      <vt:lpstr>2. Systématique GPPH</vt:lpstr>
      <vt:lpstr>3. Postulation</vt:lpstr>
      <vt:lpstr>3.1 BP</vt:lpstr>
      <vt:lpstr>3.2 Spécialiste</vt:lpstr>
      <vt:lpstr>3.3 SU</vt:lpstr>
      <vt:lpstr>3.4 SI</vt:lpstr>
      <vt:lpstr>3.5 Coop</vt:lpstr>
      <vt:lpstr>3.6 TB</vt:lpstr>
      <vt:lpstr>3.7 ESS</vt:lpstr>
      <vt:lpstr>3.7.1 GEBH</vt:lpstr>
      <vt:lpstr>3.7.2 GEBS</vt:lpstr>
      <vt:lpstr>3.7.3 KINM-C</vt:lpstr>
      <vt:lpstr>3.7.4 KINB</vt:lpstr>
      <vt:lpstr>3.7.5 KAA-B-C-D</vt:lpstr>
      <vt:lpstr>3.7.6 GER</vt:lpstr>
      <vt:lpstr>3.7.7 PAL</vt:lpstr>
      <vt:lpstr>4. Qualité</vt:lpstr>
      <vt:lpstr>5. Economicité</vt:lpstr>
      <vt:lpstr>6. CdT</vt:lpstr>
      <vt:lpstr>7. AE</vt:lpstr>
      <vt:lpstr>8. Obligation</vt:lpstr>
      <vt:lpstr>9. IG</vt:lpstr>
      <vt:lpstr>10. Signature</vt:lpstr>
      <vt:lpstr>11. Livrable</vt:lpstr>
      <vt:lpstr>'3. Postulation'!Impression_des_titres</vt:lpstr>
      <vt:lpstr>'3.2 Spécialiste'!Impression_des_titres</vt:lpstr>
      <vt:lpstr>'3.3 SU'!Impression_des_titres</vt:lpstr>
      <vt:lpstr>'3.5 Coop'!Impression_des_titres</vt:lpstr>
      <vt:lpstr>'3.7 ESS'!Impression_des_titres</vt:lpstr>
      <vt:lpstr>'1. Introduction'!Zone_d_impression</vt:lpstr>
      <vt:lpstr>'10. Signature'!Zone_d_impression</vt:lpstr>
      <vt:lpstr>'11. Livrable'!Zone_d_impression</vt:lpstr>
      <vt:lpstr>'2. Systématique GPPH'!Zone_d_impression</vt:lpstr>
      <vt:lpstr>'3. Postulation'!Zone_d_impression</vt:lpstr>
      <vt:lpstr>'3.1 BP'!Zone_d_impression</vt:lpstr>
      <vt:lpstr>'3.2 Spécialiste'!Zone_d_impression</vt:lpstr>
      <vt:lpstr>'3.3 SU'!Zone_d_impression</vt:lpstr>
      <vt:lpstr>'3.4 SI'!Zone_d_impression</vt:lpstr>
      <vt:lpstr>'3.5 Coop'!Zone_d_impression</vt:lpstr>
      <vt:lpstr>'3.6 TB'!Zone_d_impression</vt:lpstr>
      <vt:lpstr>'3.7 ESS'!Zone_d_impression</vt:lpstr>
      <vt:lpstr>'3.7.1 GEBH'!Zone_d_impression</vt:lpstr>
      <vt:lpstr>'3.7.2 GEBS'!Zone_d_impression</vt:lpstr>
      <vt:lpstr>'3.7.3 KINM-C'!Zone_d_impression</vt:lpstr>
      <vt:lpstr>'3.7.4 KINB'!Zone_d_impression</vt:lpstr>
      <vt:lpstr>'3.7.5 KAA-B-C-D'!Zone_d_impression</vt:lpstr>
      <vt:lpstr>'3.7.6 GER'!Zone_d_impression</vt:lpstr>
      <vt:lpstr>'3.7.7 PAL'!Zone_d_impression</vt:lpstr>
      <vt:lpstr>'4. Qualité'!Zone_d_impression</vt:lpstr>
      <vt:lpstr>'5. Economicité'!Zone_d_impression</vt:lpstr>
      <vt:lpstr>'6. CdT'!Zone_d_impression</vt:lpstr>
      <vt:lpstr>'7. AE'!Zone_d_impression</vt:lpstr>
      <vt:lpstr>'8. Obligation'!Zone_d_impression</vt:lpstr>
      <vt:lpstr>'9. IG'!Zone_d_impression</vt:lpstr>
      <vt:lpstr>'Page de garde'!Zone_d_impression</vt:lpstr>
      <vt:lpstr>TdM!Zone_d_impression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Bewerbung für die Spitalliste 2018 Akutsomatik des Leistungserbringers</dc:title>
  <dc:creator>laura.siffert@gef.be.ch</dc:creator>
  <cp:lastModifiedBy>Galifier Thibault</cp:lastModifiedBy>
  <cp:lastPrinted>2026-06-22T14:48:44Z</cp:lastPrinted>
  <dcterms:created xsi:type="dcterms:W3CDTF">2009-07-09T12:43:16Z</dcterms:created>
  <dcterms:modified xsi:type="dcterms:W3CDTF">2026-06-22T15:07:19Z</dcterms:modified>
</cp:coreProperties>
</file>