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irection\0 Direction et coordination\0.4. Communication et relations publiques\0.4.3 Communication externe\Site internet\Nouveau site de l'État\Structure\UAEJ\Documents\"/>
    </mc:Choice>
  </mc:AlternateContent>
  <xr:revisionPtr revIDLastSave="0" documentId="8_{746C0A48-FF34-4475-9968-B4B70AD144F2}" xr6:coauthVersionLast="47" xr6:coauthVersionMax="47" xr10:uidLastSave="{00000000-0000-0000-0000-000000000000}"/>
  <workbookProtection workbookAlgorithmName="SHA-512" workbookHashValue="Q87qev8zU1t/ED/l3xI3SX2xMFG8eyFjF63PFpv9FyweQSDyekEueuA2tW4iVHa50oET4nbp4sMNVkph6rxRKw==" workbookSaltValue="q2VCQBEHkQcDBMr7JA6UQA==" workbookSpinCount="100000" lockStructure="1"/>
  <bookViews>
    <workbookView xWindow="28680" yWindow="-120" windowWidth="29040" windowHeight="15720" xr2:uid="{00000000-000D-0000-FFFF-FFFF00000000}"/>
  </bookViews>
  <sheets>
    <sheet name="Liste Personnel" sheetId="32" r:id="rId1"/>
    <sheet name="Paramétrage RH" sheetId="31" r:id="rId2"/>
    <sheet name="GrilleSTAE" sheetId="28" r:id="rId3"/>
    <sheet name="Calcul Echelon" sheetId="30" r:id="rId4"/>
    <sheet name="GrilleCISA-LAE3" sheetId="27" r:id="rId5"/>
    <sheet name="GrilleNE" sheetId="24" state="hidden" r:id="rId6"/>
    <sheet name="Version" sheetId="33" r:id="rId7"/>
  </sheets>
  <definedNames>
    <definedName name="base" localSheetId="4">#REF!</definedName>
    <definedName name="base" localSheetId="5">#REF!</definedName>
    <definedName name="base" localSheetId="2">#REF!</definedName>
    <definedName name="base">#REF!</definedName>
    <definedName name="rench1" localSheetId="4">#REF!</definedName>
    <definedName name="rench1" localSheetId="5">#REF!</definedName>
    <definedName name="rench1" localSheetId="2">#REF!</definedName>
    <definedName name="rench1">#REF!</definedName>
    <definedName name="solid" localSheetId="4">#REF!</definedName>
    <definedName name="solid" localSheetId="5">#REF!</definedName>
    <definedName name="solid" localSheetId="2">#REF!</definedName>
    <definedName name="solid">#REF!</definedName>
    <definedName name="taux13" localSheetId="4">#REF!</definedName>
    <definedName name="taux13" localSheetId="5">#REF!</definedName>
    <definedName name="taux13" localSheetId="2">#REF!</definedName>
    <definedName name="taux13">#REF!</definedName>
    <definedName name="Taux22" localSheetId="4">#REF!</definedName>
    <definedName name="Taux22" localSheetId="5">#REF!</definedName>
    <definedName name="Taux22" localSheetId="2">#REF!</definedName>
    <definedName name="Taux22">#REF!</definedName>
    <definedName name="Taux22b" localSheetId="4">#REF!</definedName>
    <definedName name="Taux22b" localSheetId="2">#REF!</definedName>
    <definedName name="Taux22b">#REF!</definedName>
    <definedName name="taux27" localSheetId="4">#REF!</definedName>
    <definedName name="taux27" localSheetId="5">#REF!</definedName>
    <definedName name="taux27" localSheetId="2">#REF!</definedName>
    <definedName name="taux27">#REF!</definedName>
    <definedName name="taux32" localSheetId="4">#REF!</definedName>
    <definedName name="taux32" localSheetId="5">#REF!</definedName>
    <definedName name="taux32" localSheetId="2">#REF!</definedName>
    <definedName name="taux32">#REF!</definedName>
    <definedName name="taux40" localSheetId="4">#REF!</definedName>
    <definedName name="taux40" localSheetId="5">#REF!</definedName>
    <definedName name="taux40" localSheetId="2">#REF!</definedName>
    <definedName name="taux40">#REF!</definedName>
    <definedName name="_xlnm.Print_Area" localSheetId="4">'GrilleCISA-LAE3'!$A$1:$V$38</definedName>
    <definedName name="_xlnm.Print_Area" localSheetId="2">GrilleSTAE!$A$1:$R$89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32" l="1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6" i="32"/>
  <c r="G25" i="31" l="1"/>
  <c r="T36" i="27"/>
  <c r="R36" i="27"/>
  <c r="P36" i="27"/>
  <c r="N36" i="27"/>
  <c r="L36" i="27"/>
  <c r="J36" i="27"/>
  <c r="H36" i="27"/>
  <c r="F36" i="27"/>
  <c r="D36" i="27"/>
  <c r="B36" i="27"/>
  <c r="H6" i="32" l="1"/>
  <c r="F24" i="30" l="1"/>
  <c r="I7" i="32" l="1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6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7" i="32" l="1"/>
  <c r="H8" i="32"/>
  <c r="H9" i="32"/>
  <c r="H10" i="32"/>
  <c r="H11" i="32"/>
  <c r="H12" i="32"/>
  <c r="H13" i="32"/>
  <c r="H14" i="32"/>
  <c r="H15" i="32"/>
  <c r="H16" i="32"/>
  <c r="H17" i="32"/>
  <c r="H18" i="32"/>
  <c r="H19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8" i="32"/>
  <c r="J59" i="32"/>
  <c r="J60" i="32"/>
  <c r="J61" i="32"/>
  <c r="J62" i="32"/>
  <c r="J63" i="32"/>
  <c r="J64" i="32"/>
  <c r="J65" i="32"/>
  <c r="J66" i="32"/>
  <c r="J67" i="32"/>
  <c r="J68" i="32"/>
  <c r="J69" i="32"/>
  <c r="J70" i="32"/>
  <c r="J71" i="32"/>
  <c r="J72" i="32"/>
  <c r="J73" i="32"/>
  <c r="J74" i="32"/>
  <c r="J75" i="32"/>
  <c r="J76" i="32"/>
  <c r="J77" i="32"/>
  <c r="J78" i="32"/>
  <c r="J79" i="32"/>
  <c r="J80" i="32"/>
  <c r="J81" i="32"/>
  <c r="J82" i="32"/>
  <c r="J83" i="32"/>
  <c r="J84" i="32"/>
  <c r="J85" i="32"/>
  <c r="J86" i="32"/>
  <c r="K86" i="32" s="1"/>
  <c r="H22" i="32" l="1"/>
  <c r="J22" i="32"/>
  <c r="K22" i="32" s="1"/>
  <c r="H21" i="32"/>
  <c r="K21" i="32"/>
  <c r="J21" i="32"/>
  <c r="H20" i="32"/>
  <c r="J20" i="32"/>
  <c r="K20" i="32" s="1"/>
  <c r="J51" i="30"/>
  <c r="J50" i="30"/>
  <c r="J49" i="30"/>
  <c r="J48" i="30"/>
  <c r="J47" i="30"/>
  <c r="J46" i="30"/>
  <c r="J45" i="30"/>
  <c r="J44" i="30"/>
  <c r="J43" i="30"/>
  <c r="J42" i="30"/>
  <c r="J12" i="30"/>
  <c r="J13" i="30" s="1"/>
  <c r="J14" i="30" s="1"/>
  <c r="J15" i="30" s="1"/>
  <c r="J16" i="30" s="1"/>
  <c r="J17" i="30" s="1"/>
  <c r="J18" i="30" s="1"/>
  <c r="J19" i="30" s="1"/>
  <c r="J20" i="30" s="1"/>
  <c r="J21" i="30" s="1"/>
  <c r="J22" i="30" s="1"/>
  <c r="J23" i="30" s="1"/>
  <c r="J24" i="30" s="1"/>
  <c r="J25" i="30" s="1"/>
  <c r="J26" i="30" s="1"/>
  <c r="J27" i="30" s="1"/>
  <c r="J28" i="30" s="1"/>
  <c r="J29" i="30" s="1"/>
  <c r="J30" i="30" s="1"/>
  <c r="J31" i="30" s="1"/>
  <c r="J32" i="30" s="1"/>
  <c r="J33" i="30" s="1"/>
  <c r="J34" i="30" s="1"/>
  <c r="J35" i="30" s="1"/>
  <c r="J36" i="30" s="1"/>
  <c r="J37" i="30" s="1"/>
  <c r="J38" i="30" s="1"/>
  <c r="J39" i="30" s="1"/>
  <c r="J40" i="30" s="1"/>
  <c r="J41" i="30" s="1"/>
  <c r="J11" i="30"/>
  <c r="J10" i="30"/>
  <c r="J9" i="30"/>
  <c r="J8" i="30"/>
  <c r="J7" i="30"/>
  <c r="J6" i="30"/>
  <c r="J5" i="30"/>
  <c r="J4" i="30"/>
  <c r="I51" i="30"/>
  <c r="I50" i="30"/>
  <c r="I49" i="30"/>
  <c r="I48" i="30"/>
  <c r="I47" i="30"/>
  <c r="I46" i="30"/>
  <c r="I45" i="30"/>
  <c r="I44" i="30"/>
  <c r="I43" i="30"/>
  <c r="I42" i="30"/>
  <c r="I12" i="30"/>
  <c r="I13" i="30" s="1"/>
  <c r="I14" i="30" s="1"/>
  <c r="I15" i="30" s="1"/>
  <c r="I16" i="30" s="1"/>
  <c r="I17" i="30" s="1"/>
  <c r="I18" i="30" s="1"/>
  <c r="I19" i="30" s="1"/>
  <c r="I20" i="30" s="1"/>
  <c r="I21" i="30" s="1"/>
  <c r="I22" i="30" s="1"/>
  <c r="I23" i="30" s="1"/>
  <c r="I24" i="30" s="1"/>
  <c r="I25" i="30" s="1"/>
  <c r="I26" i="30" s="1"/>
  <c r="I27" i="30" s="1"/>
  <c r="I28" i="30" s="1"/>
  <c r="I29" i="30" s="1"/>
  <c r="I30" i="30" s="1"/>
  <c r="I31" i="30" s="1"/>
  <c r="I32" i="30" s="1"/>
  <c r="I33" i="30" s="1"/>
  <c r="I34" i="30" s="1"/>
  <c r="I35" i="30" s="1"/>
  <c r="I36" i="30" s="1"/>
  <c r="I37" i="30" s="1"/>
  <c r="I38" i="30" s="1"/>
  <c r="I39" i="30" s="1"/>
  <c r="I40" i="30" s="1"/>
  <c r="I41" i="30" s="1"/>
  <c r="I11" i="30"/>
  <c r="I10" i="30"/>
  <c r="I9" i="30"/>
  <c r="I8" i="30"/>
  <c r="I7" i="30"/>
  <c r="I6" i="30"/>
  <c r="I5" i="30"/>
  <c r="I4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12" i="30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H38" i="30" s="1"/>
  <c r="H39" i="30" s="1"/>
  <c r="H11" i="30"/>
  <c r="H10" i="30"/>
  <c r="H9" i="30"/>
  <c r="H8" i="30"/>
  <c r="H7" i="30"/>
  <c r="H6" i="30"/>
  <c r="H5" i="30"/>
  <c r="H4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12" i="30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G23" i="30" s="1"/>
  <c r="G24" i="30" s="1"/>
  <c r="G25" i="30" s="1"/>
  <c r="G26" i="30" s="1"/>
  <c r="G27" i="30" s="1"/>
  <c r="G28" i="30" s="1"/>
  <c r="G11" i="30"/>
  <c r="G10" i="30"/>
  <c r="G9" i="30"/>
  <c r="G8" i="30"/>
  <c r="G7" i="30"/>
  <c r="G6" i="30"/>
  <c r="G5" i="30"/>
  <c r="G4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9" i="30"/>
  <c r="F10" i="30" s="1"/>
  <c r="F11" i="30" s="1"/>
  <c r="F12" i="30" s="1"/>
  <c r="F13" i="30" s="1"/>
  <c r="F14" i="30" s="1"/>
  <c r="F15" i="30" s="1"/>
  <c r="F16" i="30" s="1"/>
  <c r="F17" i="30" s="1"/>
  <c r="F18" i="30" s="1"/>
  <c r="F19" i="30" s="1"/>
  <c r="F20" i="30" s="1"/>
  <c r="F21" i="30" s="1"/>
  <c r="F22" i="30" s="1"/>
  <c r="F23" i="30" s="1"/>
  <c r="F25" i="30" s="1"/>
  <c r="F26" i="30" s="1"/>
  <c r="F27" i="30" s="1"/>
  <c r="F28" i="30" s="1"/>
  <c r="F29" i="30" s="1"/>
  <c r="F30" i="30" s="1"/>
  <c r="F31" i="30" s="1"/>
  <c r="F32" i="30" s="1"/>
  <c r="F33" i="30" s="1"/>
  <c r="F34" i="30" s="1"/>
  <c r="F35" i="30" s="1"/>
  <c r="F8" i="30"/>
  <c r="F7" i="30"/>
  <c r="F6" i="30"/>
  <c r="F5" i="30"/>
  <c r="F4" i="30"/>
  <c r="E51" i="30"/>
  <c r="E50" i="30"/>
  <c r="E49" i="30"/>
  <c r="E48" i="30"/>
  <c r="E47" i="30"/>
  <c r="E46" i="30"/>
  <c r="E45" i="30"/>
  <c r="J11" i="32" s="1"/>
  <c r="E44" i="30"/>
  <c r="E43" i="30"/>
  <c r="E42" i="30"/>
  <c r="E41" i="30"/>
  <c r="E40" i="30"/>
  <c r="E39" i="30"/>
  <c r="E38" i="30"/>
  <c r="E37" i="30"/>
  <c r="E36" i="30"/>
  <c r="E35" i="30"/>
  <c r="E34" i="30"/>
  <c r="E33" i="30"/>
  <c r="E7" i="30"/>
  <c r="E8" i="30" s="1"/>
  <c r="E9" i="30" s="1"/>
  <c r="E10" i="30" s="1"/>
  <c r="E11" i="30" s="1"/>
  <c r="E12" i="30" s="1"/>
  <c r="E13" i="30" s="1"/>
  <c r="E14" i="30" s="1"/>
  <c r="E15" i="30" s="1"/>
  <c r="E16" i="30" s="1"/>
  <c r="E17" i="30" s="1"/>
  <c r="E18" i="30" s="1"/>
  <c r="E19" i="30" s="1"/>
  <c r="E20" i="30" s="1"/>
  <c r="E21" i="30" s="1"/>
  <c r="E22" i="30" s="1"/>
  <c r="E23" i="30" s="1"/>
  <c r="E24" i="30" s="1"/>
  <c r="E25" i="30" s="1"/>
  <c r="E26" i="30" s="1"/>
  <c r="E27" i="30" s="1"/>
  <c r="E28" i="30" s="1"/>
  <c r="E29" i="30" s="1"/>
  <c r="E30" i="30" s="1"/>
  <c r="E31" i="30" s="1"/>
  <c r="E32" i="30" s="1"/>
  <c r="E6" i="30"/>
  <c r="E5" i="30"/>
  <c r="E4" i="30"/>
  <c r="D51" i="30"/>
  <c r="D50" i="30"/>
  <c r="D49" i="30"/>
  <c r="D48" i="30"/>
  <c r="D47" i="30"/>
  <c r="D46" i="30"/>
  <c r="D45" i="30"/>
  <c r="D44" i="30"/>
  <c r="D43" i="30"/>
  <c r="D42" i="30"/>
  <c r="J7" i="32" s="1"/>
  <c r="K7" i="32" s="1"/>
  <c r="D41" i="30"/>
  <c r="D40" i="30"/>
  <c r="D39" i="30"/>
  <c r="D38" i="30"/>
  <c r="D37" i="30"/>
  <c r="D36" i="30"/>
  <c r="D35" i="30"/>
  <c r="D34" i="30"/>
  <c r="D33" i="30"/>
  <c r="D32" i="30"/>
  <c r="D31" i="30"/>
  <c r="D5" i="30"/>
  <c r="D6" i="30" s="1"/>
  <c r="D7" i="30" s="1"/>
  <c r="D8" i="30" s="1"/>
  <c r="D9" i="30" s="1"/>
  <c r="D10" i="30" s="1"/>
  <c r="D11" i="30" s="1"/>
  <c r="D12" i="30" s="1"/>
  <c r="D13" i="30" s="1"/>
  <c r="D14" i="30" s="1"/>
  <c r="D15" i="30" s="1"/>
  <c r="D16" i="30" s="1"/>
  <c r="D17" i="30" s="1"/>
  <c r="D18" i="30" s="1"/>
  <c r="D19" i="30" s="1"/>
  <c r="D20" i="30" s="1"/>
  <c r="D21" i="30" s="1"/>
  <c r="D22" i="30" s="1"/>
  <c r="D23" i="30" s="1"/>
  <c r="D24" i="30" s="1"/>
  <c r="D4" i="30"/>
  <c r="C4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J19" i="32" s="1"/>
  <c r="C33" i="30"/>
  <c r="C32" i="30"/>
  <c r="C31" i="30"/>
  <c r="C5" i="30"/>
  <c r="C6" i="30" s="1"/>
  <c r="C7" i="30" s="1"/>
  <c r="C8" i="30" s="1"/>
  <c r="C9" i="30" s="1"/>
  <c r="C10" i="30" s="1"/>
  <c r="C11" i="30" s="1"/>
  <c r="C12" i="30" s="1"/>
  <c r="C13" i="30" s="1"/>
  <c r="C14" i="30" s="1"/>
  <c r="C15" i="30" s="1"/>
  <c r="C16" i="30" s="1"/>
  <c r="C17" i="30" s="1"/>
  <c r="C18" i="30" s="1"/>
  <c r="C19" i="30" s="1"/>
  <c r="C20" i="30" s="1"/>
  <c r="C21" i="30" s="1"/>
  <c r="C22" i="30" s="1"/>
  <c r="C23" i="30" s="1"/>
  <c r="C24" i="30" s="1"/>
  <c r="C25" i="30" s="1"/>
  <c r="C26" i="30" s="1"/>
  <c r="C27" i="30" s="1"/>
  <c r="C28" i="30" s="1"/>
  <c r="C29" i="30" s="1"/>
  <c r="C30" i="30" s="1"/>
  <c r="P33" i="28"/>
  <c r="P63" i="28" s="1"/>
  <c r="N33" i="28"/>
  <c r="N63" i="28" s="1"/>
  <c r="L33" i="28"/>
  <c r="L63" i="28" s="1"/>
  <c r="J33" i="28"/>
  <c r="J63" i="28" s="1"/>
  <c r="H33" i="28"/>
  <c r="H63" i="28" s="1"/>
  <c r="F33" i="28"/>
  <c r="F63" i="28" s="1"/>
  <c r="D33" i="28"/>
  <c r="D63" i="28" s="1"/>
  <c r="B33" i="28"/>
  <c r="B63" i="28" s="1"/>
  <c r="G4" i="24"/>
  <c r="L23" i="32"/>
  <c r="M23" i="32" s="1"/>
  <c r="L24" i="32"/>
  <c r="M24" i="32" s="1"/>
  <c r="L25" i="32"/>
  <c r="M25" i="32" s="1"/>
  <c r="L26" i="32"/>
  <c r="M26" i="32" s="1"/>
  <c r="L27" i="32"/>
  <c r="M27" i="32" s="1"/>
  <c r="L28" i="32"/>
  <c r="M28" i="32" s="1"/>
  <c r="L29" i="32"/>
  <c r="M29" i="32" s="1"/>
  <c r="L30" i="32"/>
  <c r="M30" i="32" s="1"/>
  <c r="L31" i="32"/>
  <c r="M31" i="32" s="1"/>
  <c r="L32" i="32"/>
  <c r="M32" i="32" s="1"/>
  <c r="L33" i="32"/>
  <c r="M33" i="32" s="1"/>
  <c r="L34" i="32"/>
  <c r="M34" i="32" s="1"/>
  <c r="L35" i="32"/>
  <c r="M35" i="32" s="1"/>
  <c r="L36" i="32"/>
  <c r="M36" i="32" s="1"/>
  <c r="L37" i="32"/>
  <c r="M37" i="32" s="1"/>
  <c r="L38" i="32"/>
  <c r="M38" i="32" s="1"/>
  <c r="L39" i="32"/>
  <c r="M39" i="32" s="1"/>
  <c r="L40" i="32"/>
  <c r="M40" i="32" s="1"/>
  <c r="L41" i="32"/>
  <c r="M41" i="32" s="1"/>
  <c r="L42" i="32"/>
  <c r="M42" i="32" s="1"/>
  <c r="L43" i="32"/>
  <c r="M43" i="32" s="1"/>
  <c r="L44" i="32"/>
  <c r="M44" i="32" s="1"/>
  <c r="L45" i="32"/>
  <c r="M45" i="32" s="1"/>
  <c r="L46" i="32"/>
  <c r="M46" i="32" s="1"/>
  <c r="L47" i="32"/>
  <c r="M47" i="32" s="1"/>
  <c r="L48" i="32"/>
  <c r="M48" i="32" s="1"/>
  <c r="L49" i="32"/>
  <c r="M49" i="32" s="1"/>
  <c r="L50" i="32"/>
  <c r="M50" i="32" s="1"/>
  <c r="L51" i="32"/>
  <c r="M51" i="32" s="1"/>
  <c r="L52" i="32"/>
  <c r="M52" i="32" s="1"/>
  <c r="L53" i="32"/>
  <c r="M53" i="32" s="1"/>
  <c r="L54" i="32"/>
  <c r="M54" i="32" s="1"/>
  <c r="L55" i="32"/>
  <c r="M55" i="32" s="1"/>
  <c r="L56" i="32"/>
  <c r="M56" i="32" s="1"/>
  <c r="L57" i="32"/>
  <c r="M57" i="32" s="1"/>
  <c r="L58" i="32"/>
  <c r="M58" i="32" s="1"/>
  <c r="L59" i="32"/>
  <c r="M59" i="32" s="1"/>
  <c r="L60" i="32"/>
  <c r="M60" i="32" s="1"/>
  <c r="L61" i="32"/>
  <c r="M61" i="32" s="1"/>
  <c r="L62" i="32"/>
  <c r="M62" i="32" s="1"/>
  <c r="L63" i="32"/>
  <c r="M63" i="32" s="1"/>
  <c r="L64" i="32"/>
  <c r="M64" i="32" s="1"/>
  <c r="L65" i="32"/>
  <c r="M65" i="32" s="1"/>
  <c r="L66" i="32"/>
  <c r="M66" i="32" s="1"/>
  <c r="L67" i="32"/>
  <c r="M67" i="32" s="1"/>
  <c r="L68" i="32"/>
  <c r="M68" i="32" s="1"/>
  <c r="L69" i="32"/>
  <c r="M69" i="32" s="1"/>
  <c r="L70" i="32"/>
  <c r="M70" i="32" s="1"/>
  <c r="L71" i="32"/>
  <c r="M71" i="32" s="1"/>
  <c r="L72" i="32"/>
  <c r="M72" i="32" s="1"/>
  <c r="L73" i="32"/>
  <c r="M73" i="32" s="1"/>
  <c r="L74" i="32"/>
  <c r="M74" i="32" s="1"/>
  <c r="L75" i="32"/>
  <c r="M75" i="32" s="1"/>
  <c r="L76" i="32"/>
  <c r="M76" i="32" s="1"/>
  <c r="L77" i="32"/>
  <c r="M77" i="32" s="1"/>
  <c r="L78" i="32"/>
  <c r="M78" i="32" s="1"/>
  <c r="L79" i="32"/>
  <c r="M79" i="32" s="1"/>
  <c r="L80" i="32"/>
  <c r="M80" i="32" s="1"/>
  <c r="L81" i="32"/>
  <c r="M81" i="32" s="1"/>
  <c r="L82" i="32"/>
  <c r="M82" i="32" s="1"/>
  <c r="L83" i="32"/>
  <c r="M83" i="32" s="1"/>
  <c r="L84" i="32"/>
  <c r="M84" i="32" s="1"/>
  <c r="L85" i="32"/>
  <c r="M85" i="32" s="1"/>
  <c r="K19" i="32" l="1"/>
  <c r="G29" i="30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K11" i="32"/>
  <c r="J13" i="32"/>
  <c r="K13" i="32" s="1"/>
  <c r="J8" i="32"/>
  <c r="K8" i="32" s="1"/>
  <c r="J10" i="32"/>
  <c r="K10" i="32" s="1"/>
  <c r="D25" i="30"/>
  <c r="D26" i="30" s="1"/>
  <c r="D27" i="30" s="1"/>
  <c r="D28" i="30" s="1"/>
  <c r="D29" i="30" s="1"/>
  <c r="D30" i="30" s="1"/>
  <c r="J17" i="32"/>
  <c r="K17" i="32" s="1"/>
  <c r="J9" i="32"/>
  <c r="K9" i="32" s="1"/>
  <c r="J12" i="32"/>
  <c r="K12" i="32" s="1"/>
  <c r="J14" i="32"/>
  <c r="K14" i="32" s="1"/>
  <c r="J15" i="32"/>
  <c r="K15" i="32" s="1"/>
  <c r="J18" i="32"/>
  <c r="K18" i="32" s="1"/>
  <c r="J16" i="32"/>
  <c r="K16" i="32" s="1"/>
  <c r="AD3" i="30"/>
  <c r="AC3" i="30"/>
  <c r="AB3" i="30"/>
  <c r="AA3" i="30"/>
  <c r="Z3" i="30"/>
  <c r="Y3" i="30"/>
  <c r="X3" i="30"/>
  <c r="W3" i="30"/>
  <c r="L22" i="32" l="1"/>
  <c r="M22" i="32" s="1"/>
  <c r="L21" i="32"/>
  <c r="M21" i="32" s="1"/>
  <c r="L20" i="32"/>
  <c r="M20" i="32" s="1"/>
  <c r="M3" i="32"/>
  <c r="J6" i="32" l="1"/>
  <c r="K6" i="32" s="1"/>
  <c r="B62" i="28"/>
  <c r="B32" i="28" s="1"/>
  <c r="P62" i="28" l="1"/>
  <c r="P32" i="28" s="1"/>
  <c r="N62" i="28"/>
  <c r="N32" i="28" s="1"/>
  <c r="L62" i="28"/>
  <c r="L32" i="28" s="1"/>
  <c r="J62" i="28"/>
  <c r="J32" i="28" s="1"/>
  <c r="H62" i="28"/>
  <c r="H32" i="28" s="1"/>
  <c r="F62" i="28"/>
  <c r="F32" i="28" s="1"/>
  <c r="D62" i="28"/>
  <c r="D32" i="28" s="1"/>
  <c r="E10" i="27" l="1"/>
  <c r="E9" i="27"/>
  <c r="E8" i="27"/>
  <c r="C8" i="27"/>
  <c r="C44" i="24" l="1"/>
  <c r="D44" i="24" s="1"/>
  <c r="E44" i="24" s="1"/>
  <c r="F44" i="24" s="1"/>
  <c r="G44" i="24" s="1"/>
  <c r="H44" i="24" s="1"/>
  <c r="I44" i="24" s="1"/>
  <c r="J44" i="24" s="1"/>
  <c r="K44" i="24" s="1"/>
  <c r="L44" i="24" s="1"/>
  <c r="M44" i="24" s="1"/>
  <c r="N44" i="24" s="1"/>
  <c r="O44" i="24" s="1"/>
  <c r="P44" i="24" s="1"/>
  <c r="Q44" i="24" s="1"/>
  <c r="R44" i="24" s="1"/>
  <c r="S44" i="24" s="1"/>
  <c r="T44" i="24" s="1"/>
  <c r="U44" i="24" s="1"/>
  <c r="V44" i="24" s="1"/>
  <c r="W44" i="24" s="1"/>
  <c r="X44" i="24" s="1"/>
  <c r="Y44" i="24" s="1"/>
  <c r="Z44" i="24" s="1"/>
  <c r="AA44" i="24" s="1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C41" i="24"/>
  <c r="B41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C37" i="24"/>
  <c r="B37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C31" i="24"/>
  <c r="B31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C29" i="24"/>
  <c r="B29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L27" i="24"/>
  <c r="K27" i="24"/>
  <c r="J27" i="24"/>
  <c r="I27" i="24"/>
  <c r="H27" i="24"/>
  <c r="G27" i="24"/>
  <c r="F27" i="24"/>
  <c r="E27" i="24"/>
  <c r="D27" i="24"/>
  <c r="C27" i="24"/>
  <c r="B27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C25" i="24"/>
  <c r="B25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C23" i="24"/>
  <c r="B23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B21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B19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B15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C11" i="24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O11" i="24" s="1"/>
  <c r="P11" i="24" s="1"/>
  <c r="Q11" i="24" s="1"/>
  <c r="R11" i="24" s="1"/>
  <c r="S11" i="24" s="1"/>
  <c r="T11" i="24" s="1"/>
  <c r="U11" i="24" s="1"/>
  <c r="V11" i="24" s="1"/>
  <c r="W11" i="24" s="1"/>
  <c r="X11" i="24" s="1"/>
  <c r="Y11" i="24" s="1"/>
  <c r="Z11" i="24" s="1"/>
  <c r="AA11" i="24" s="1"/>
  <c r="U33" i="27" l="1"/>
  <c r="T33" i="27"/>
  <c r="S31" i="27"/>
  <c r="R31" i="27"/>
  <c r="O27" i="27"/>
  <c r="N27" i="27"/>
  <c r="H19" i="27"/>
  <c r="I19" i="27"/>
  <c r="F15" i="27"/>
  <c r="G15" i="27"/>
  <c r="T22" i="27"/>
  <c r="U22" i="27"/>
  <c r="R20" i="27"/>
  <c r="S20" i="27"/>
  <c r="Q30" i="27"/>
  <c r="P30" i="27"/>
  <c r="N28" i="27"/>
  <c r="O28" i="27"/>
  <c r="M24" i="27"/>
  <c r="L24" i="27"/>
  <c r="K10" i="27"/>
  <c r="J10" i="27"/>
  <c r="I32" i="27"/>
  <c r="H32" i="27"/>
  <c r="G28" i="27"/>
  <c r="F28" i="27"/>
  <c r="U11" i="27"/>
  <c r="T11" i="27"/>
  <c r="S33" i="27"/>
  <c r="R33" i="27"/>
  <c r="Q31" i="27"/>
  <c r="P31" i="27"/>
  <c r="J11" i="27"/>
  <c r="K11" i="27"/>
  <c r="I9" i="27"/>
  <c r="H9" i="27"/>
  <c r="G17" i="27"/>
  <c r="F17" i="27"/>
  <c r="T17" i="27"/>
  <c r="U17" i="27"/>
  <c r="U29" i="27"/>
  <c r="T29" i="27"/>
  <c r="S15" i="27"/>
  <c r="R15" i="27"/>
  <c r="R27" i="27"/>
  <c r="S27" i="27"/>
  <c r="Q13" i="27"/>
  <c r="P13" i="27"/>
  <c r="P25" i="27"/>
  <c r="Q25" i="27"/>
  <c r="O11" i="27"/>
  <c r="N11" i="27"/>
  <c r="O23" i="27"/>
  <c r="N23" i="27"/>
  <c r="M19" i="27"/>
  <c r="L19" i="27"/>
  <c r="M31" i="27"/>
  <c r="L31" i="27"/>
  <c r="J17" i="27"/>
  <c r="K17" i="27"/>
  <c r="J29" i="27"/>
  <c r="K29" i="27"/>
  <c r="H15" i="27"/>
  <c r="I15" i="27"/>
  <c r="I27" i="27"/>
  <c r="H27" i="27"/>
  <c r="F11" i="27"/>
  <c r="G11" i="27"/>
  <c r="F23" i="27"/>
  <c r="G23" i="27"/>
  <c r="U18" i="27"/>
  <c r="T18" i="27"/>
  <c r="T30" i="27"/>
  <c r="U30" i="27"/>
  <c r="S16" i="27"/>
  <c r="R16" i="27"/>
  <c r="S28" i="27"/>
  <c r="R28" i="27"/>
  <c r="P14" i="27"/>
  <c r="Q14" i="27"/>
  <c r="P26" i="27"/>
  <c r="Q26" i="27"/>
  <c r="N12" i="27"/>
  <c r="O12" i="27"/>
  <c r="N24" i="27"/>
  <c r="O24" i="27"/>
  <c r="L4" i="27"/>
  <c r="M8" i="27"/>
  <c r="L8" i="27"/>
  <c r="M20" i="27"/>
  <c r="L20" i="27"/>
  <c r="M32" i="27"/>
  <c r="L32" i="27"/>
  <c r="K18" i="27"/>
  <c r="J18" i="27"/>
  <c r="K30" i="27"/>
  <c r="J30" i="27"/>
  <c r="I16" i="27"/>
  <c r="H16" i="27"/>
  <c r="H28" i="27"/>
  <c r="I28" i="27"/>
  <c r="F12" i="27"/>
  <c r="G12" i="27"/>
  <c r="F24" i="27"/>
  <c r="G24" i="27"/>
  <c r="T19" i="27"/>
  <c r="U19" i="27"/>
  <c r="T31" i="27"/>
  <c r="U31" i="27"/>
  <c r="S17" i="27"/>
  <c r="R17" i="27"/>
  <c r="R29" i="27"/>
  <c r="S29" i="27"/>
  <c r="Q15" i="27"/>
  <c r="P15" i="27"/>
  <c r="Q27" i="27"/>
  <c r="P27" i="27"/>
  <c r="O13" i="27"/>
  <c r="N13" i="27"/>
  <c r="N25" i="27"/>
  <c r="O25" i="27"/>
  <c r="L9" i="27"/>
  <c r="M9" i="27"/>
  <c r="M21" i="27"/>
  <c r="L21" i="27"/>
  <c r="M33" i="27"/>
  <c r="L33" i="27"/>
  <c r="K19" i="27"/>
  <c r="J19" i="27"/>
  <c r="K31" i="27"/>
  <c r="J31" i="27"/>
  <c r="H17" i="27"/>
  <c r="I17" i="27"/>
  <c r="I29" i="27"/>
  <c r="H29" i="27"/>
  <c r="F13" i="27"/>
  <c r="G13" i="27"/>
  <c r="F25" i="27"/>
  <c r="G25" i="27"/>
  <c r="T4" i="27"/>
  <c r="U8" i="27"/>
  <c r="T8" i="27"/>
  <c r="U20" i="27"/>
  <c r="T20" i="27"/>
  <c r="T32" i="27"/>
  <c r="U32" i="27"/>
  <c r="R18" i="27"/>
  <c r="S18" i="27"/>
  <c r="S30" i="27"/>
  <c r="R30" i="27"/>
  <c r="Q16" i="27"/>
  <c r="P16" i="27"/>
  <c r="P28" i="27"/>
  <c r="Q28" i="27"/>
  <c r="N14" i="27"/>
  <c r="O14" i="27"/>
  <c r="N26" i="27"/>
  <c r="O26" i="27"/>
  <c r="L10" i="27"/>
  <c r="M10" i="27"/>
  <c r="M22" i="27"/>
  <c r="L22" i="27"/>
  <c r="J4" i="27"/>
  <c r="K8" i="27"/>
  <c r="J8" i="27"/>
  <c r="J20" i="27"/>
  <c r="K20" i="27"/>
  <c r="J32" i="27"/>
  <c r="K32" i="27"/>
  <c r="H18" i="27"/>
  <c r="I18" i="27"/>
  <c r="I30" i="27"/>
  <c r="H30" i="27"/>
  <c r="G14" i="27"/>
  <c r="F14" i="27"/>
  <c r="F26" i="27"/>
  <c r="G26" i="27"/>
  <c r="G27" i="27"/>
  <c r="F27" i="27"/>
  <c r="U21" i="27"/>
  <c r="T21" i="27"/>
  <c r="P29" i="27"/>
  <c r="Q29" i="27"/>
  <c r="M11" i="27"/>
  <c r="L11" i="27"/>
  <c r="K33" i="27"/>
  <c r="J33" i="27"/>
  <c r="T10" i="27"/>
  <c r="U10" i="27"/>
  <c r="Q18" i="27"/>
  <c r="P18" i="27"/>
  <c r="H4" i="27"/>
  <c r="I8" i="27"/>
  <c r="H8" i="27"/>
  <c r="R21" i="27"/>
  <c r="S21" i="27"/>
  <c r="O29" i="27"/>
  <c r="N29" i="27"/>
  <c r="M13" i="27"/>
  <c r="L13" i="27"/>
  <c r="H21" i="27"/>
  <c r="I21" i="27"/>
  <c r="R10" i="27"/>
  <c r="S10" i="27"/>
  <c r="P20" i="27"/>
  <c r="Q20" i="27"/>
  <c r="O30" i="27"/>
  <c r="N30" i="27"/>
  <c r="M14" i="27"/>
  <c r="L14" i="27"/>
  <c r="J24" i="27"/>
  <c r="K24" i="27"/>
  <c r="G18" i="27"/>
  <c r="F18" i="27"/>
  <c r="U13" i="27"/>
  <c r="T13" i="27"/>
  <c r="S23" i="27"/>
  <c r="R23" i="27"/>
  <c r="P21" i="27"/>
  <c r="Q21" i="27"/>
  <c r="O19" i="27"/>
  <c r="N19" i="27"/>
  <c r="M15" i="27"/>
  <c r="L15" i="27"/>
  <c r="K13" i="27"/>
  <c r="J13" i="27"/>
  <c r="K25" i="27"/>
  <c r="J25" i="27"/>
  <c r="I11" i="27"/>
  <c r="H11" i="27"/>
  <c r="H23" i="27"/>
  <c r="I23" i="27"/>
  <c r="F19" i="27"/>
  <c r="G19" i="27"/>
  <c r="G31" i="27"/>
  <c r="F31" i="27"/>
  <c r="U14" i="27"/>
  <c r="T14" i="27"/>
  <c r="T26" i="27"/>
  <c r="U26" i="27"/>
  <c r="R12" i="27"/>
  <c r="S12" i="27"/>
  <c r="R24" i="27"/>
  <c r="S24" i="27"/>
  <c r="Q10" i="27"/>
  <c r="P10" i="27"/>
  <c r="P22" i="27"/>
  <c r="Q22" i="27"/>
  <c r="N4" i="27"/>
  <c r="N8" i="27"/>
  <c r="O8" i="27"/>
  <c r="O20" i="27"/>
  <c r="N20" i="27"/>
  <c r="O32" i="27"/>
  <c r="N32" i="27"/>
  <c r="L16" i="27"/>
  <c r="M16" i="27"/>
  <c r="M28" i="27"/>
  <c r="L28" i="27"/>
  <c r="J14" i="27"/>
  <c r="K14" i="27"/>
  <c r="J26" i="27"/>
  <c r="K26" i="27"/>
  <c r="I12" i="27"/>
  <c r="H12" i="27"/>
  <c r="H24" i="27"/>
  <c r="I24" i="27"/>
  <c r="F4" i="27"/>
  <c r="G8" i="27"/>
  <c r="F8" i="27"/>
  <c r="G20" i="27"/>
  <c r="F20" i="27"/>
  <c r="G32" i="27"/>
  <c r="F32" i="27"/>
  <c r="R19" i="27"/>
  <c r="S19" i="27"/>
  <c r="O15" i="27"/>
  <c r="N15" i="27"/>
  <c r="L23" i="27"/>
  <c r="M23" i="27"/>
  <c r="J21" i="27"/>
  <c r="K21" i="27"/>
  <c r="I31" i="27"/>
  <c r="H31" i="27"/>
  <c r="R4" i="27"/>
  <c r="R8" i="27"/>
  <c r="S8" i="27"/>
  <c r="N16" i="27"/>
  <c r="O16" i="27"/>
  <c r="M12" i="27"/>
  <c r="L12" i="27"/>
  <c r="I20" i="27"/>
  <c r="H20" i="27"/>
  <c r="S9" i="27"/>
  <c r="R9" i="27"/>
  <c r="O17" i="27"/>
  <c r="N17" i="27"/>
  <c r="M25" i="27"/>
  <c r="L25" i="27"/>
  <c r="I33" i="27"/>
  <c r="H33" i="27"/>
  <c r="F29" i="27"/>
  <c r="G29" i="27"/>
  <c r="T24" i="27"/>
  <c r="U24" i="27"/>
  <c r="P4" i="27"/>
  <c r="P8" i="27"/>
  <c r="Q8" i="27"/>
  <c r="O18" i="27"/>
  <c r="N18" i="27"/>
  <c r="J12" i="27"/>
  <c r="K12" i="27"/>
  <c r="H22" i="27"/>
  <c r="I22" i="27"/>
  <c r="F30" i="27"/>
  <c r="G30" i="27"/>
  <c r="U9" i="27"/>
  <c r="T9" i="27"/>
  <c r="P17" i="27"/>
  <c r="Q17" i="27"/>
  <c r="K9" i="27"/>
  <c r="J9" i="27"/>
  <c r="R32" i="27"/>
  <c r="S32" i="27"/>
  <c r="K22" i="27"/>
  <c r="J22" i="27"/>
  <c r="F16" i="27"/>
  <c r="G16" i="27"/>
  <c r="T23" i="27"/>
  <c r="U23" i="27"/>
  <c r="Q19" i="27"/>
  <c r="P19" i="27"/>
  <c r="K23" i="27"/>
  <c r="J23" i="27"/>
  <c r="U12" i="27"/>
  <c r="T12" i="27"/>
  <c r="S22" i="27"/>
  <c r="R22" i="27"/>
  <c r="P32" i="27"/>
  <c r="Q32" i="27"/>
  <c r="M26" i="27"/>
  <c r="L26" i="27"/>
  <c r="I10" i="27"/>
  <c r="H10" i="27"/>
  <c r="T25" i="27"/>
  <c r="U25" i="27"/>
  <c r="S11" i="27"/>
  <c r="R11" i="27"/>
  <c r="Q9" i="27"/>
  <c r="P9" i="27"/>
  <c r="P33" i="27"/>
  <c r="Q33" i="27"/>
  <c r="O31" i="27"/>
  <c r="N31" i="27"/>
  <c r="L27" i="27"/>
  <c r="M27" i="27"/>
  <c r="T15" i="27"/>
  <c r="U15" i="27"/>
  <c r="T27" i="27"/>
  <c r="U27" i="27"/>
  <c r="R13" i="27"/>
  <c r="S13" i="27"/>
  <c r="R25" i="27"/>
  <c r="S25" i="27"/>
  <c r="Q11" i="27"/>
  <c r="P11" i="27"/>
  <c r="P23" i="27"/>
  <c r="Q23" i="27"/>
  <c r="O9" i="27"/>
  <c r="N9" i="27"/>
  <c r="N21" i="27"/>
  <c r="O21" i="27"/>
  <c r="N33" i="27"/>
  <c r="O33" i="27"/>
  <c r="L17" i="27"/>
  <c r="M17" i="27"/>
  <c r="M29" i="27"/>
  <c r="L29" i="27"/>
  <c r="J15" i="27"/>
  <c r="K15" i="27"/>
  <c r="J27" i="27"/>
  <c r="K27" i="27"/>
  <c r="H13" i="27"/>
  <c r="I13" i="27"/>
  <c r="H25" i="27"/>
  <c r="I25" i="27"/>
  <c r="F9" i="27"/>
  <c r="G9" i="27"/>
  <c r="G21" i="27"/>
  <c r="F21" i="27"/>
  <c r="F33" i="27"/>
  <c r="G33" i="27"/>
  <c r="T16" i="27"/>
  <c r="U16" i="27"/>
  <c r="T28" i="27"/>
  <c r="U28" i="27"/>
  <c r="R14" i="27"/>
  <c r="S14" i="27"/>
  <c r="S26" i="27"/>
  <c r="R26" i="27"/>
  <c r="P12" i="27"/>
  <c r="Q12" i="27"/>
  <c r="Q24" i="27"/>
  <c r="P24" i="27"/>
  <c r="O10" i="27"/>
  <c r="N10" i="27"/>
  <c r="O22" i="27"/>
  <c r="N22" i="27"/>
  <c r="L18" i="27"/>
  <c r="M18" i="27"/>
  <c r="L30" i="27"/>
  <c r="M30" i="27"/>
  <c r="K16" i="27"/>
  <c r="J16" i="27"/>
  <c r="J28" i="27"/>
  <c r="K28" i="27"/>
  <c r="H14" i="27"/>
  <c r="I14" i="27"/>
  <c r="H26" i="27"/>
  <c r="I26" i="27"/>
  <c r="F10" i="27"/>
  <c r="G10" i="27"/>
  <c r="G22" i="27"/>
  <c r="F22" i="27"/>
  <c r="P16" i="28" l="1"/>
  <c r="D5" i="28"/>
  <c r="F21" i="28"/>
  <c r="P9" i="28"/>
  <c r="L9" i="28"/>
  <c r="P14" i="28"/>
  <c r="N7" i="28"/>
  <c r="J18" i="28"/>
  <c r="P8" i="28"/>
  <c r="D28" i="28"/>
  <c r="J12" i="28"/>
  <c r="F28" i="28"/>
  <c r="D13" i="28"/>
  <c r="J21" i="28"/>
  <c r="P27" i="28"/>
  <c r="H21" i="28"/>
  <c r="L14" i="28"/>
  <c r="B23" i="28"/>
  <c r="F27" i="28"/>
  <c r="J9" i="28"/>
  <c r="F14" i="28"/>
  <c r="F12" i="28"/>
  <c r="B17" i="28"/>
  <c r="H25" i="28"/>
  <c r="L7" i="28"/>
  <c r="J27" i="28"/>
  <c r="H22" i="28"/>
  <c r="P5" i="28"/>
  <c r="B4" i="28"/>
  <c r="B64" i="28" s="1"/>
  <c r="L6" i="28"/>
  <c r="D16" i="28"/>
  <c r="H27" i="28"/>
  <c r="F6" i="28"/>
  <c r="J13" i="28"/>
  <c r="F4" i="28"/>
  <c r="F15" i="28"/>
  <c r="L23" i="28"/>
  <c r="H28" i="28"/>
  <c r="J15" i="28"/>
  <c r="H10" i="28"/>
  <c r="J25" i="28"/>
  <c r="H18" i="28"/>
  <c r="N26" i="28"/>
  <c r="N24" i="28"/>
  <c r="D23" i="28"/>
  <c r="J19" i="28"/>
  <c r="P25" i="28"/>
  <c r="N29" i="28"/>
  <c r="J23" i="28"/>
  <c r="N12" i="28"/>
  <c r="J7" i="28"/>
  <c r="P7" i="28"/>
  <c r="L26" i="28"/>
  <c r="N27" i="28"/>
  <c r="L5" i="28"/>
  <c r="N18" i="28"/>
  <c r="F18" i="28"/>
  <c r="B25" i="28"/>
  <c r="J11" i="28"/>
  <c r="D20" i="28"/>
  <c r="D7" i="28"/>
  <c r="N19" i="28"/>
  <c r="D4" i="28"/>
  <c r="L25" i="28"/>
  <c r="D14" i="28"/>
  <c r="H5" i="28"/>
  <c r="B13" i="28"/>
  <c r="B24" i="28"/>
  <c r="P29" i="28"/>
  <c r="J6" i="28"/>
  <c r="J5" i="28"/>
  <c r="F19" i="28"/>
  <c r="F5" i="28"/>
  <c r="J14" i="28"/>
  <c r="B28" i="28"/>
  <c r="P10" i="28"/>
  <c r="F9" i="28"/>
  <c r="B14" i="28"/>
  <c r="P4" i="28"/>
  <c r="H7" i="28"/>
  <c r="D26" i="28"/>
  <c r="H17" i="28"/>
  <c r="H4" i="28"/>
  <c r="B18" i="28"/>
  <c r="N22" i="28"/>
  <c r="J26" i="28"/>
  <c r="F24" i="28"/>
  <c r="B29" i="28"/>
  <c r="F11" i="28"/>
  <c r="L19" i="28"/>
  <c r="H23" i="28"/>
  <c r="L13" i="28"/>
  <c r="L4" i="28"/>
  <c r="L18" i="28"/>
  <c r="F20" i="28"/>
  <c r="L10" i="28"/>
  <c r="B7" i="28"/>
  <c r="D15" i="28"/>
  <c r="N5" i="28"/>
  <c r="H24" i="28"/>
  <c r="F29" i="28"/>
  <c r="B10" i="28"/>
  <c r="H29" i="28"/>
  <c r="L11" i="28"/>
  <c r="H16" i="28"/>
  <c r="D22" i="28"/>
  <c r="P24" i="28"/>
  <c r="D9" i="28"/>
  <c r="J17" i="28"/>
  <c r="P23" i="28"/>
  <c r="N28" i="28"/>
  <c r="F8" i="28"/>
  <c r="N15" i="28"/>
  <c r="P22" i="28"/>
  <c r="N6" i="28"/>
  <c r="J10" i="28"/>
  <c r="J8" i="28"/>
  <c r="F13" i="28"/>
  <c r="P18" i="28"/>
  <c r="N4" i="28"/>
  <c r="F22" i="28"/>
  <c r="J4" i="28"/>
  <c r="F16" i="28"/>
  <c r="P15" i="28"/>
  <c r="D10" i="28"/>
  <c r="P12" i="28"/>
  <c r="F23" i="28"/>
  <c r="P11" i="28"/>
  <c r="P21" i="28"/>
  <c r="D17" i="28"/>
  <c r="L24" i="28"/>
  <c r="L22" i="28"/>
  <c r="B19" i="28"/>
  <c r="N23" i="28"/>
  <c r="F7" i="28"/>
  <c r="B11" i="28"/>
  <c r="L20" i="28"/>
  <c r="D6" i="28"/>
  <c r="L15" i="28"/>
  <c r="D27" i="28"/>
  <c r="B16" i="28"/>
  <c r="F10" i="28"/>
  <c r="B27" i="28"/>
  <c r="H11" i="28"/>
  <c r="H9" i="28"/>
  <c r="P6" i="28"/>
  <c r="B22" i="28"/>
  <c r="L12" i="28"/>
  <c r="B20" i="28"/>
  <c r="H15" i="28"/>
  <c r="N11" i="28"/>
  <c r="L27" i="28"/>
  <c r="H20" i="28"/>
  <c r="B8" i="28"/>
  <c r="B9" i="28"/>
  <c r="N25" i="28"/>
  <c r="D24" i="28"/>
  <c r="H26" i="28"/>
  <c r="B5" i="28"/>
  <c r="H13" i="28"/>
  <c r="N21" i="28"/>
  <c r="L29" i="28"/>
  <c r="L28" i="28"/>
  <c r="B12" i="28"/>
  <c r="B26" i="28"/>
  <c r="H8" i="28"/>
  <c r="H19" i="28"/>
  <c r="J28" i="28"/>
  <c r="N20" i="28"/>
  <c r="D19" i="28"/>
  <c r="L17" i="28"/>
  <c r="N17" i="28"/>
  <c r="H6" i="28"/>
  <c r="L86" i="32" s="1"/>
  <c r="M86" i="32" s="1"/>
  <c r="N14" i="28"/>
  <c r="D25" i="28"/>
  <c r="N13" i="28"/>
  <c r="D12" i="28"/>
  <c r="D11" i="28"/>
  <c r="P13" i="28"/>
  <c r="B21" i="28"/>
  <c r="L8" i="28"/>
  <c r="F17" i="28"/>
  <c r="J24" i="28"/>
  <c r="P19" i="28"/>
  <c r="B15" i="28"/>
  <c r="P20" i="28"/>
  <c r="H12" i="28"/>
  <c r="B6" i="28"/>
  <c r="H14" i="28"/>
  <c r="N10" i="28"/>
  <c r="D21" i="28"/>
  <c r="J29" i="28"/>
  <c r="N9" i="28"/>
  <c r="D18" i="28"/>
  <c r="D29" i="28"/>
  <c r="D8" i="28"/>
  <c r="J16" i="28"/>
  <c r="N8" i="28"/>
  <c r="L16" i="28"/>
  <c r="P17" i="28"/>
  <c r="J22" i="28"/>
  <c r="P28" i="28"/>
  <c r="F26" i="28"/>
  <c r="J20" i="28"/>
  <c r="P26" i="28"/>
  <c r="F25" i="28"/>
  <c r="L21" i="28"/>
  <c r="N16" i="28"/>
  <c r="V9" i="27"/>
  <c r="V22" i="27"/>
  <c r="I38" i="27"/>
  <c r="I7" i="27"/>
  <c r="P38" i="27"/>
  <c r="V30" i="27"/>
  <c r="V33" i="27"/>
  <c r="F38" i="27"/>
  <c r="V17" i="27"/>
  <c r="V16" i="27"/>
  <c r="V20" i="27"/>
  <c r="V19" i="27"/>
  <c r="G38" i="27"/>
  <c r="G7" i="27"/>
  <c r="V10" i="27"/>
  <c r="V28" i="27"/>
  <c r="V21" i="27"/>
  <c r="T38" i="27"/>
  <c r="H38" i="27"/>
  <c r="R38" i="27"/>
  <c r="V25" i="27"/>
  <c r="U38" i="27"/>
  <c r="U7" i="27"/>
  <c r="S38" i="27"/>
  <c r="S7" i="27"/>
  <c r="V27" i="27"/>
  <c r="V13" i="27"/>
  <c r="V24" i="27"/>
  <c r="V12" i="27"/>
  <c r="Q38" i="27"/>
  <c r="Q7" i="27"/>
  <c r="V29" i="27"/>
  <c r="K38" i="27"/>
  <c r="K7" i="27"/>
  <c r="V26" i="27"/>
  <c r="L38" i="27"/>
  <c r="J38" i="27"/>
  <c r="V15" i="27"/>
  <c r="V14" i="27"/>
  <c r="O38" i="27"/>
  <c r="O7" i="27"/>
  <c r="M38" i="27"/>
  <c r="M7" i="27"/>
  <c r="N38" i="27"/>
  <c r="V23" i="27"/>
  <c r="V18" i="27"/>
  <c r="V32" i="27"/>
  <c r="V31" i="27"/>
  <c r="V11" i="27"/>
  <c r="N55" i="28" l="1"/>
  <c r="N85" i="28"/>
  <c r="L40" i="28"/>
  <c r="L70" i="28"/>
  <c r="F50" i="28"/>
  <c r="F80" i="28"/>
  <c r="H38" i="28"/>
  <c r="H68" i="28"/>
  <c r="D52" i="28"/>
  <c r="D82" i="28"/>
  <c r="J43" i="28"/>
  <c r="J73" i="28"/>
  <c r="J52" i="28"/>
  <c r="J82" i="28"/>
  <c r="H50" i="28"/>
  <c r="H80" i="28"/>
  <c r="H46" i="28"/>
  <c r="H76" i="28"/>
  <c r="F48" i="28"/>
  <c r="F78" i="28"/>
  <c r="F44" i="28"/>
  <c r="F74" i="28"/>
  <c r="H57" i="28"/>
  <c r="H87" i="28"/>
  <c r="H44" i="28"/>
  <c r="H74" i="28"/>
  <c r="D42" i="28"/>
  <c r="D72" i="28"/>
  <c r="B56" i="28"/>
  <c r="B86" i="28"/>
  <c r="B46" i="28"/>
  <c r="B76" i="28"/>
  <c r="P51" i="28"/>
  <c r="P81" i="28"/>
  <c r="J38" i="28"/>
  <c r="J68" i="28"/>
  <c r="D56" i="28"/>
  <c r="D86" i="28"/>
  <c r="P59" i="28"/>
  <c r="P89" i="28"/>
  <c r="D53" i="28"/>
  <c r="D83" i="28"/>
  <c r="F36" i="28"/>
  <c r="F66" i="28"/>
  <c r="P38" i="28"/>
  <c r="P68" i="28"/>
  <c r="P47" i="28"/>
  <c r="P77" i="28"/>
  <c r="B36" i="28"/>
  <c r="B66" i="28"/>
  <c r="N43" i="28"/>
  <c r="N73" i="28"/>
  <c r="B42" i="28"/>
  <c r="B72" i="28"/>
  <c r="L57" i="28"/>
  <c r="L87" i="28"/>
  <c r="D57" i="28"/>
  <c r="D87" i="28"/>
  <c r="P41" i="28"/>
  <c r="P71" i="28"/>
  <c r="J40" i="28"/>
  <c r="J70" i="28"/>
  <c r="L41" i="28"/>
  <c r="L71" i="28"/>
  <c r="L43" i="28"/>
  <c r="L73" i="28"/>
  <c r="H37" i="28"/>
  <c r="H67" i="28"/>
  <c r="B54" i="28"/>
  <c r="B84" i="28"/>
  <c r="N48" i="28"/>
  <c r="N78" i="28"/>
  <c r="N54" i="28"/>
  <c r="N84" i="28"/>
  <c r="J39" i="28"/>
  <c r="J69" i="28"/>
  <c r="J48" i="28"/>
  <c r="J78" i="28"/>
  <c r="L46" i="28"/>
  <c r="L76" i="28"/>
  <c r="H42" i="28"/>
  <c r="H72" i="28"/>
  <c r="D55" i="28"/>
  <c r="D85" i="28"/>
  <c r="L58" i="28"/>
  <c r="L88" i="28"/>
  <c r="N41" i="28"/>
  <c r="N71" i="28"/>
  <c r="L45" i="28"/>
  <c r="L75" i="28"/>
  <c r="F53" i="28"/>
  <c r="F83" i="28"/>
  <c r="N36" i="28"/>
  <c r="N66" i="28"/>
  <c r="H59" i="28"/>
  <c r="H89" i="28"/>
  <c r="H53" i="28"/>
  <c r="H83" i="28"/>
  <c r="B43" i="28"/>
  <c r="B73" i="28"/>
  <c r="L35" i="28"/>
  <c r="L65" i="28"/>
  <c r="N56" i="28"/>
  <c r="N86" i="28"/>
  <c r="D46" i="28"/>
  <c r="D76" i="28"/>
  <c r="F57" i="28"/>
  <c r="F87" i="28"/>
  <c r="N37" i="28"/>
  <c r="N67" i="28"/>
  <c r="J50" i="28"/>
  <c r="J80" i="28"/>
  <c r="N59" i="28"/>
  <c r="N89" i="28"/>
  <c r="J41" i="28"/>
  <c r="J71" i="28"/>
  <c r="H47" i="28"/>
  <c r="H77" i="28"/>
  <c r="N38" i="28"/>
  <c r="N68" i="28"/>
  <c r="L59" i="28"/>
  <c r="L89" i="28"/>
  <c r="H45" i="28"/>
  <c r="H75" i="28"/>
  <c r="D36" i="28"/>
  <c r="D66" i="28"/>
  <c r="P52" i="28"/>
  <c r="P82" i="28"/>
  <c r="B40" i="28"/>
  <c r="B70" i="28"/>
  <c r="B44" i="28"/>
  <c r="B74" i="28"/>
  <c r="H35" i="28"/>
  <c r="H65" i="28"/>
  <c r="N57" i="28"/>
  <c r="N87" i="28"/>
  <c r="H48" i="28"/>
  <c r="H78" i="28"/>
  <c r="L36" i="28"/>
  <c r="L66" i="28"/>
  <c r="B53" i="28"/>
  <c r="B83" i="28"/>
  <c r="P44" i="28"/>
  <c r="P74" i="28"/>
  <c r="H41" i="28"/>
  <c r="H71" i="28"/>
  <c r="P43" i="28"/>
  <c r="P73" i="28"/>
  <c r="B57" i="28"/>
  <c r="B87" i="28"/>
  <c r="P54" i="28"/>
  <c r="P84" i="28"/>
  <c r="J35" i="28"/>
  <c r="J65" i="28"/>
  <c r="B47" i="28"/>
  <c r="B77" i="28"/>
  <c r="P58" i="28"/>
  <c r="P88" i="28"/>
  <c r="D47" i="28"/>
  <c r="D77" i="28"/>
  <c r="F42" i="28"/>
  <c r="F72" i="28"/>
  <c r="B45" i="28"/>
  <c r="B75" i="28"/>
  <c r="L50" i="28"/>
  <c r="L80" i="28"/>
  <c r="D40" i="28"/>
  <c r="D70" i="28"/>
  <c r="N45" i="28"/>
  <c r="N75" i="28"/>
  <c r="F59" i="28"/>
  <c r="F89" i="28"/>
  <c r="F39" i="28"/>
  <c r="F69" i="28"/>
  <c r="L56" i="28"/>
  <c r="L86" i="28"/>
  <c r="L44" i="28"/>
  <c r="L74" i="28"/>
  <c r="L39" i="28"/>
  <c r="L69" i="28"/>
  <c r="J58" i="28"/>
  <c r="J88" i="28"/>
  <c r="D50" i="28"/>
  <c r="D80" i="28"/>
  <c r="F58" i="28"/>
  <c r="F88" i="28"/>
  <c r="D51" i="28"/>
  <c r="D81" i="28"/>
  <c r="L54" i="28"/>
  <c r="L84" i="28"/>
  <c r="P42" i="28"/>
  <c r="P72" i="28"/>
  <c r="H36" i="28"/>
  <c r="H66" i="28"/>
  <c r="F41" i="28"/>
  <c r="F71" i="28"/>
  <c r="D38" i="28"/>
  <c r="D68" i="28"/>
  <c r="H43" i="28"/>
  <c r="H73" i="28"/>
  <c r="B41" i="28"/>
  <c r="B71" i="28"/>
  <c r="P45" i="28"/>
  <c r="P75" i="28"/>
  <c r="F38" i="28"/>
  <c r="F68" i="28"/>
  <c r="L55" i="28"/>
  <c r="L85" i="28"/>
  <c r="P37" i="28"/>
  <c r="P67" i="28"/>
  <c r="H40" i="28"/>
  <c r="H70" i="28"/>
  <c r="P35" i="28"/>
  <c r="P65" i="28"/>
  <c r="H51" i="28"/>
  <c r="H81" i="28"/>
  <c r="P39" i="28"/>
  <c r="P69" i="28"/>
  <c r="J59" i="28"/>
  <c r="J89" i="28"/>
  <c r="D39" i="28"/>
  <c r="D69" i="28"/>
  <c r="F45" i="28"/>
  <c r="F75" i="28"/>
  <c r="D41" i="28"/>
  <c r="D71" i="28"/>
  <c r="F43" i="28"/>
  <c r="F73" i="28"/>
  <c r="J36" i="28"/>
  <c r="J66" i="28"/>
  <c r="P50" i="28"/>
  <c r="P80" i="28"/>
  <c r="P49" i="28"/>
  <c r="P79" i="28"/>
  <c r="B59" i="28"/>
  <c r="B89" i="28"/>
  <c r="L51" i="28"/>
  <c r="L81" i="28"/>
  <c r="D59" i="28"/>
  <c r="D89" i="28"/>
  <c r="J54" i="28"/>
  <c r="J84" i="28"/>
  <c r="L47" i="28"/>
  <c r="L77" i="28"/>
  <c r="B35" i="28"/>
  <c r="B65" i="28"/>
  <c r="B52" i="28"/>
  <c r="B82" i="28"/>
  <c r="F37" i="28"/>
  <c r="F67" i="28"/>
  <c r="F46" i="28"/>
  <c r="F76" i="28"/>
  <c r="N58" i="28"/>
  <c r="N88" i="28"/>
  <c r="N35" i="28"/>
  <c r="N65" i="28"/>
  <c r="F54" i="28"/>
  <c r="F84" i="28"/>
  <c r="B58" i="28"/>
  <c r="B88" i="28"/>
  <c r="J37" i="28"/>
  <c r="J67" i="28"/>
  <c r="J45" i="28"/>
  <c r="J75" i="28"/>
  <c r="H52" i="28"/>
  <c r="H82" i="28"/>
  <c r="P57" i="28"/>
  <c r="P87" i="28"/>
  <c r="F51" i="28"/>
  <c r="F81" i="28"/>
  <c r="B51" i="28"/>
  <c r="B81" i="28"/>
  <c r="L52" i="28"/>
  <c r="L82" i="28"/>
  <c r="F49" i="28"/>
  <c r="F79" i="28"/>
  <c r="H55" i="28"/>
  <c r="H85" i="28"/>
  <c r="F56" i="28"/>
  <c r="F86" i="28"/>
  <c r="B39" i="28"/>
  <c r="B69" i="28"/>
  <c r="P48" i="28"/>
  <c r="P78" i="28"/>
  <c r="J42" i="28"/>
  <c r="J72" i="28"/>
  <c r="N40" i="28"/>
  <c r="N70" i="28"/>
  <c r="F40" i="28"/>
  <c r="F70" i="28"/>
  <c r="L48" i="28"/>
  <c r="L78" i="28"/>
  <c r="B55" i="28"/>
  <c r="B85" i="28"/>
  <c r="D58" i="28"/>
  <c r="D88" i="28"/>
  <c r="J46" i="28"/>
  <c r="J76" i="28"/>
  <c r="B50" i="28"/>
  <c r="B80" i="28"/>
  <c r="J55" i="28"/>
  <c r="J85" i="28"/>
  <c r="N47" i="28"/>
  <c r="N77" i="28"/>
  <c r="P40" i="28"/>
  <c r="P70" i="28"/>
  <c r="F55" i="28"/>
  <c r="F85" i="28"/>
  <c r="D48" i="28"/>
  <c r="D78" i="28"/>
  <c r="F47" i="28"/>
  <c r="F77" i="28"/>
  <c r="D49" i="28"/>
  <c r="D79" i="28"/>
  <c r="H56" i="28"/>
  <c r="H86" i="28"/>
  <c r="P36" i="28"/>
  <c r="P66" i="28"/>
  <c r="N53" i="28"/>
  <c r="N83" i="28"/>
  <c r="P53" i="28"/>
  <c r="P83" i="28"/>
  <c r="D45" i="28"/>
  <c r="D75" i="28"/>
  <c r="J56" i="28"/>
  <c r="J86" i="28"/>
  <c r="J44" i="28"/>
  <c r="J74" i="28"/>
  <c r="N49" i="28"/>
  <c r="N79" i="28"/>
  <c r="N42" i="28"/>
  <c r="N72" i="28"/>
  <c r="H58" i="28"/>
  <c r="H88" i="28"/>
  <c r="J57" i="28"/>
  <c r="J87" i="28"/>
  <c r="J51" i="28"/>
  <c r="J81" i="28"/>
  <c r="D35" i="28"/>
  <c r="D65" i="28"/>
  <c r="B48" i="28"/>
  <c r="B78" i="28"/>
  <c r="H49" i="28"/>
  <c r="H79" i="28"/>
  <c r="P55" i="28"/>
  <c r="P85" i="28"/>
  <c r="B38" i="28"/>
  <c r="B68" i="28"/>
  <c r="J49" i="28"/>
  <c r="J79" i="28"/>
  <c r="N44" i="28"/>
  <c r="N74" i="28"/>
  <c r="L49" i="28"/>
  <c r="L79" i="28"/>
  <c r="N51" i="28"/>
  <c r="N81" i="28"/>
  <c r="D44" i="28"/>
  <c r="D74" i="28"/>
  <c r="N46" i="28"/>
  <c r="N76" i="28"/>
  <c r="L42" i="28"/>
  <c r="L72" i="28"/>
  <c r="H54" i="28"/>
  <c r="H84" i="28"/>
  <c r="P56" i="28"/>
  <c r="P86" i="28"/>
  <c r="N39" i="28"/>
  <c r="N69" i="28"/>
  <c r="L38" i="28"/>
  <c r="L68" i="28"/>
  <c r="N50" i="28"/>
  <c r="N80" i="28"/>
  <c r="D54" i="28"/>
  <c r="D84" i="28"/>
  <c r="H39" i="28"/>
  <c r="H69" i="28"/>
  <c r="B49" i="28"/>
  <c r="B79" i="28"/>
  <c r="F52" i="28"/>
  <c r="F82" i="28"/>
  <c r="J47" i="28"/>
  <c r="J77" i="28"/>
  <c r="B37" i="28"/>
  <c r="B67" i="28"/>
  <c r="N52" i="28"/>
  <c r="N82" i="28"/>
  <c r="F35" i="28"/>
  <c r="F65" i="28"/>
  <c r="D37" i="28"/>
  <c r="D67" i="28"/>
  <c r="J53" i="28"/>
  <c r="J83" i="28"/>
  <c r="L53" i="28"/>
  <c r="L83" i="28"/>
  <c r="L37" i="28"/>
  <c r="L67" i="28"/>
  <c r="D43" i="28"/>
  <c r="D73" i="28"/>
  <c r="P46" i="28"/>
  <c r="P76" i="28"/>
  <c r="P34" i="28"/>
  <c r="P64" i="28"/>
  <c r="N34" i="28"/>
  <c r="N64" i="28"/>
  <c r="L34" i="28"/>
  <c r="L64" i="28"/>
  <c r="J34" i="28"/>
  <c r="J64" i="28"/>
  <c r="H34" i="28"/>
  <c r="H64" i="28"/>
  <c r="F34" i="28"/>
  <c r="F64" i="28"/>
  <c r="D34" i="28"/>
  <c r="D64" i="28"/>
  <c r="B34" i="28"/>
  <c r="L12" i="32"/>
  <c r="M12" i="32" s="1"/>
  <c r="L16" i="32"/>
  <c r="M16" i="32" s="1"/>
  <c r="L17" i="32"/>
  <c r="M17" i="32" s="1"/>
  <c r="L18" i="32"/>
  <c r="M18" i="32" s="1"/>
  <c r="L19" i="32"/>
  <c r="M19" i="32" s="1"/>
  <c r="L14" i="32"/>
  <c r="M14" i="32" s="1"/>
  <c r="L11" i="32"/>
  <c r="M11" i="32" s="1"/>
  <c r="L8" i="32"/>
  <c r="M8" i="32" s="1"/>
  <c r="L7" i="32"/>
  <c r="M7" i="32" s="1"/>
  <c r="L10" i="32"/>
  <c r="M10" i="32" s="1"/>
  <c r="L13" i="32"/>
  <c r="M13" i="32" s="1"/>
  <c r="L9" i="32"/>
  <c r="M9" i="32" s="1"/>
  <c r="L15" i="32"/>
  <c r="M15" i="32" s="1"/>
  <c r="L6" i="32"/>
  <c r="M6" i="32" s="1"/>
  <c r="R24" i="28"/>
  <c r="R26" i="28"/>
  <c r="R25" i="28"/>
  <c r="R19" i="28"/>
  <c r="R21" i="28"/>
  <c r="R17" i="28"/>
  <c r="R10" i="28"/>
  <c r="R20" i="28"/>
  <c r="R14" i="28"/>
  <c r="R7" i="28"/>
  <c r="R27" i="28"/>
  <c r="R11" i="28"/>
  <c r="R9" i="28"/>
  <c r="R13" i="28"/>
  <c r="R8" i="28"/>
  <c r="R6" i="28"/>
  <c r="R22" i="28"/>
  <c r="R23" i="28"/>
  <c r="R18" i="28"/>
  <c r="R12" i="28"/>
  <c r="R28" i="28"/>
  <c r="R29" i="28"/>
  <c r="R16" i="28"/>
  <c r="R15" i="28"/>
  <c r="R5" i="28"/>
  <c r="M2" i="32" l="1"/>
  <c r="R35" i="28"/>
  <c r="R56" i="28"/>
  <c r="R39" i="28"/>
  <c r="R41" i="28"/>
  <c r="R58" i="28"/>
  <c r="R36" i="28"/>
  <c r="R49" i="28"/>
  <c r="R43" i="28"/>
  <c r="R57" i="28"/>
  <c r="R53" i="28"/>
  <c r="R42" i="28"/>
  <c r="R50" i="28"/>
  <c r="R55" i="28"/>
  <c r="R47" i="28"/>
  <c r="R37" i="28"/>
  <c r="R45" i="28"/>
  <c r="R54" i="28"/>
  <c r="R40" i="28"/>
  <c r="R51" i="28"/>
  <c r="R59" i="28"/>
  <c r="R48" i="28"/>
  <c r="R46" i="28"/>
  <c r="R44" i="28"/>
  <c r="R38" i="28"/>
  <c r="R52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Calame Christophe </author>
  </authors>
  <commentList>
    <comment ref="F5" authorId="0" shapeId="0" xr:uid="{CCD73D33-B613-4FE3-9D9D-567DFBEBCA98}">
      <text>
        <r>
          <rPr>
            <b/>
            <sz val="9"/>
            <color indexed="81"/>
            <rFont val="Tahoma"/>
            <family val="2"/>
          </rPr>
          <t>Calame Christophe :</t>
        </r>
        <r>
          <rPr>
            <sz val="9"/>
            <color indexed="81"/>
            <rFont val="Tahoma"/>
            <family val="2"/>
          </rPr>
          <t xml:space="preserve">
Seules les années civiles complètes comptent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Calame Christophe </author>
  </authors>
  <commentList>
    <comment ref="G21" authorId="0" shapeId="0" xr:uid="{18A3813D-B529-4CE0-83E1-0736D298441B}">
      <text>
        <r>
          <rPr>
            <b/>
            <sz val="9"/>
            <color indexed="81"/>
            <rFont val="Tahoma"/>
            <charset val="1"/>
          </rPr>
          <t>Calame Christophe :</t>
        </r>
        <r>
          <rPr>
            <sz val="9"/>
            <color indexed="81"/>
            <rFont val="Tahoma"/>
            <charset val="1"/>
          </rPr>
          <t xml:space="preserve">
A paramétrer par la STAE selon cadre légal en place</t>
        </r>
      </text>
    </comment>
    <comment ref="G22" authorId="0" shapeId="0" xr:uid="{2840DC23-B3B5-4C9B-9338-423956B52042}">
      <text>
        <r>
          <rPr>
            <b/>
            <sz val="9"/>
            <color indexed="81"/>
            <rFont val="Tahoma"/>
            <family val="2"/>
          </rPr>
          <t>Calame Christophe :</t>
        </r>
        <r>
          <rPr>
            <sz val="9"/>
            <color indexed="81"/>
            <rFont val="Tahoma"/>
            <family val="2"/>
          </rPr>
          <t xml:space="preserve">
L'Etat de NE considère une moyenne de 12.5 jours afin de ne pas faire varier le calcul du salaire d'année en année. La loi impose un minimum de 9 jours fériés dans le canton de NE. A paramétrer par la STAE selon le cadre légal en place.</t>
        </r>
      </text>
    </comment>
    <comment ref="G23" authorId="0" shapeId="0" xr:uid="{C4232CF7-9CFE-4E86-A773-FAB42DB85967}">
      <text>
        <r>
          <rPr>
            <b/>
            <sz val="9"/>
            <color indexed="81"/>
            <rFont val="Tahoma"/>
            <charset val="1"/>
          </rPr>
          <t>Calame Christophe :</t>
        </r>
        <r>
          <rPr>
            <sz val="9"/>
            <color indexed="81"/>
            <rFont val="Tahoma"/>
            <charset val="1"/>
          </rPr>
          <t xml:space="preserve">
Droit à 25 jours de base à l'Etat de NE. A paramétrer par la STAE selon cadre légal en place.</t>
        </r>
      </text>
    </comment>
    <comment ref="G24" authorId="0" shapeId="0" xr:uid="{86E0FCB9-94F1-4738-9BA6-45EDE2FBB4E5}">
      <text>
        <r>
          <rPr>
            <b/>
            <sz val="9"/>
            <color indexed="81"/>
            <rFont val="Tahoma"/>
            <charset val="1"/>
          </rPr>
          <t>Calame Christophe :</t>
        </r>
        <r>
          <rPr>
            <sz val="9"/>
            <color indexed="81"/>
            <rFont val="Tahoma"/>
            <charset val="1"/>
          </rPr>
          <t xml:space="preserve">
A paramétrer par la STAE selon cadre légal en place.</t>
        </r>
      </text>
    </comment>
    <comment ref="G25" authorId="0" shapeId="0" xr:uid="{09830366-0247-4798-BA2A-9EAA0403A91B}">
      <text>
        <r>
          <rPr>
            <b/>
            <sz val="9"/>
            <color indexed="81"/>
            <rFont val="Tahoma"/>
            <family val="2"/>
          </rPr>
          <t>Calame Christophe :</t>
        </r>
        <r>
          <rPr>
            <sz val="9"/>
            <color indexed="81"/>
            <rFont val="Tahoma"/>
            <family val="2"/>
          </rPr>
          <t xml:space="preserve">
52 semaines de 5 jours moins les jours fériés, moins les vacances</t>
        </r>
      </text>
    </comment>
  </commentList>
</comments>
</file>

<file path=xl/sharedStrings.xml><?xml version="1.0" encoding="utf-8"?>
<sst xmlns="http://schemas.openxmlformats.org/spreadsheetml/2006/main" count="147" uniqueCount="84">
  <si>
    <t>Apprenti-e</t>
  </si>
  <si>
    <t xml:space="preserve">Stagiaire </t>
  </si>
  <si>
    <t>Grille de référence des salaires - Structures d'Accueil Extrafamilial - Canton de Neuchâtel</t>
  </si>
  <si>
    <t>Maximum</t>
  </si>
  <si>
    <t>Minimum</t>
  </si>
  <si>
    <t>Collaborateur-trice
 (non-dipl)</t>
  </si>
  <si>
    <t>Progression Annuelle</t>
  </si>
  <si>
    <t>Classe NE</t>
  </si>
  <si>
    <t>Direction Formée
16 à 40 places</t>
  </si>
  <si>
    <t>Direction
41 à 80 places</t>
  </si>
  <si>
    <t>Chef de Service / Coordinateur / Secrétaire Général / Chef d'entreprise
Plus de 150 places</t>
  </si>
  <si>
    <t>Classe</t>
  </si>
  <si>
    <t>Salaire Median</t>
  </si>
  <si>
    <t>Echelle mensuelle des traitements bruts "fonctionnaires"</t>
  </si>
  <si>
    <t>Base 2013</t>
  </si>
  <si>
    <t>Salaire de base</t>
  </si>
  <si>
    <t>M</t>
  </si>
  <si>
    <t>Direction 
81 à 150 places</t>
  </si>
  <si>
    <t>Collaborateur-trice
 (diplômée) 
Niveau 1</t>
  </si>
  <si>
    <t>Collaborateur-trice
 (diplômée) 
Niveau 2</t>
  </si>
  <si>
    <t>Collaborateur-trice
responsable (dipl.)
Niveau 3</t>
  </si>
  <si>
    <t>Variation (-/+)</t>
  </si>
  <si>
    <t>Salaires Horaires (25 jours de vacances, 13e salaire, 41 heures hebdomadaires)</t>
  </si>
  <si>
    <t>Age  ech0</t>
  </si>
  <si>
    <t>Age</t>
  </si>
  <si>
    <t>Fonction</t>
  </si>
  <si>
    <t>Direction 41 à 80 places</t>
  </si>
  <si>
    <t>Direction 81 à 150 places</t>
  </si>
  <si>
    <t>Collaborateur-trice (non-dipl)</t>
  </si>
  <si>
    <t>Collaborateur-trice (diplômée) Niveau 1 - Par ex: CFC ASE</t>
  </si>
  <si>
    <t>Collaborateur-trice (diplômée) Niveau 2 - Par ex: ES EDE</t>
  </si>
  <si>
    <t>Mini/Maxi</t>
  </si>
  <si>
    <t>Nom</t>
  </si>
  <si>
    <t>Prénom</t>
  </si>
  <si>
    <t>DateNaissance</t>
  </si>
  <si>
    <t>Echelon</t>
  </si>
  <si>
    <t>Taux d'activité</t>
  </si>
  <si>
    <t>Salaire à 100%</t>
  </si>
  <si>
    <t>Salaire au taux</t>
  </si>
  <si>
    <t>Seules les cellules jaunes peuvent être modifiées</t>
  </si>
  <si>
    <t>AgeMini</t>
  </si>
  <si>
    <t>Echelon Maximum selon Age / Classe de traitement</t>
  </si>
  <si>
    <t>Chef-fe de service ou Coordinateur-trice ou
 Chef-fe d'entreprise de
plus de 150 places</t>
  </si>
  <si>
    <t>Chef-fe de service ou Coordinateur-trice ou Chef-fe d'entreprise de plus de 150 places</t>
  </si>
  <si>
    <t>Fonction-type</t>
  </si>
  <si>
    <t>Echelon / 
Classe CISA</t>
  </si>
  <si>
    <t>Indexation 2025</t>
  </si>
  <si>
    <t>Salaire indexé 2025</t>
  </si>
  <si>
    <t>Valable dès le 1er janvier 2025</t>
  </si>
  <si>
    <t>Indexation CISA 2025 :</t>
  </si>
  <si>
    <t>Direction (DIE)
16 à 40 places</t>
  </si>
  <si>
    <t>Direction (DIE)
41 à 80 places</t>
  </si>
  <si>
    <t>Collaborateur-trice
diplômé-e Niveau 1 (ASE)</t>
  </si>
  <si>
    <t>Collaborateur-trice
diplômé-e Niveau 2 (EDE)</t>
  </si>
  <si>
    <t>Collaborateur-trice
non-diplômé-e (Auxiliaire)</t>
  </si>
  <si>
    <t>Direction (DIE)
81 à 150 places</t>
  </si>
  <si>
    <t>Direction 16 à 40 places</t>
  </si>
  <si>
    <t>Responsable de site ou Adjoint-e de direction</t>
  </si>
  <si>
    <t>Responsable de site ou adjoint-e de direction</t>
  </si>
  <si>
    <t>Echelon selon exp</t>
  </si>
  <si>
    <t>Echelon minimum selon âge</t>
  </si>
  <si>
    <t>Echelon attribué</t>
  </si>
  <si>
    <t>Age révolu au 1er janvier</t>
  </si>
  <si>
    <t>Echelon minimum</t>
  </si>
  <si>
    <t>&lt;30</t>
  </si>
  <si>
    <t>Nombre d'heures de travail par semaine</t>
  </si>
  <si>
    <t>Nombre de jours à travailler pour l'année en cours</t>
  </si>
  <si>
    <t>Nombre de jours fériés tombant sur un jour à travailler pour l'année en cours</t>
  </si>
  <si>
    <t>Nombre de jours de vacances annuelles</t>
  </si>
  <si>
    <t>Version Tableau</t>
  </si>
  <si>
    <t>Echelon 
maximum dans la classe 
selon âge</t>
  </si>
  <si>
    <t>12 ou 13 salaires annuels</t>
  </si>
  <si>
    <t>Grille salariale STAE / Salaires mensuels</t>
  </si>
  <si>
    <t>Grille salariale STAE / Salaires Horaires</t>
  </si>
  <si>
    <t>Valorisation des Années d'exp. En STAE</t>
  </si>
  <si>
    <t>Grille salariale STAE / Salaires Annuels</t>
  </si>
  <si>
    <t xml:space="preserve">    0% = Minimum de la grille CISA pour la fonction en question</t>
  </si>
  <si>
    <t>100% = Maximum de la grille CISA pour la fonction en question</t>
  </si>
  <si>
    <t>Paramètres de politique salariale de la STAE</t>
  </si>
  <si>
    <t>Positionnement des salaires entre le minimum et le maximum de la grille CISA-LAE3, pour chaque fonction</t>
  </si>
  <si>
    <t>Chaque STAE peut choisir librement une valeur entre 0% et 100% pour sa politique salariale, de manière indépendante pour chacune des fonctions</t>
  </si>
  <si>
    <t>Total annuel salaires :</t>
  </si>
  <si>
    <t>Total EPT :</t>
  </si>
  <si>
    <t>Age au 01.01 de l'année 
ci-dessus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</si>
</sst>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%"/>
    <numFmt numFmtId="165" formatCode="_(* #,##0.00_);_(* \(#,##0.00\);_(* &quot;-&quot;??_);_(@_)"/>
    <numFmt numFmtId="166" formatCode="_ * #,##0_ ;_ * \-#,##0_ ;_ * &quot;-&quot;??_ ;_ @_ "/>
    <numFmt numFmtId="167" formatCode="0.0"/>
    <numFmt numFmtId="168" formatCode="0.000000000000000%"/>
  </numFmts>
  <fonts count="5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8"/>
      <color theme="0"/>
      <name val="Arial Narrow"/>
      <family val="2"/>
    </font>
    <font>
      <sz val="18"/>
      <color theme="0"/>
      <name val="Arial Narrow"/>
      <family val="2"/>
    </font>
    <font>
      <sz val="18"/>
      <color indexed="13"/>
      <name val="Arial Narrow"/>
      <family val="2"/>
    </font>
    <font>
      <b/>
      <sz val="18"/>
      <name val="Arial Narrow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sz val="12"/>
      <name val="Arial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4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A4C4A"/>
        <bgColor indexed="64"/>
      </patternFill>
    </fill>
    <fill>
      <patternFill patternType="solid">
        <fgColor rgb="FFD3D0CF"/>
        <bgColor indexed="24"/>
      </patternFill>
    </fill>
    <fill>
      <patternFill patternType="solid">
        <fgColor rgb="FFD3D0C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6" fillId="0" borderId="2" applyNumberFormat="0" applyFill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1" borderId="0" applyNumberFormat="0" applyBorder="0" applyAlignment="0" applyProtection="0"/>
    <xf numFmtId="9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20" borderId="3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22" borderId="8" applyNumberFormat="0" applyAlignment="0" applyProtection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165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1" fillId="0" borderId="0"/>
    <xf numFmtId="43" fontId="43" fillId="0" borderId="0" applyFont="0" applyFill="0" applyBorder="0" applyAlignment="0" applyProtection="0"/>
  </cellStyleXfs>
  <cellXfs count="316">
    <xf numFmtId="0" fontId="0" fillId="0" borderId="0" xfId="0"/>
    <xf numFmtId="0" fontId="19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4" fontId="21" fillId="0" borderId="11" xfId="0" applyNumberFormat="1" applyFont="1" applyBorder="1"/>
    <xf numFmtId="0" fontId="21" fillId="0" borderId="11" xfId="0" applyFont="1" applyBorder="1" applyAlignment="1">
      <alignment horizontal="center"/>
    </xf>
    <xf numFmtId="4" fontId="21" fillId="24" borderId="11" xfId="0" applyNumberFormat="1" applyFont="1" applyFill="1" applyBorder="1"/>
    <xf numFmtId="0" fontId="20" fillId="0" borderId="10" xfId="0" applyFont="1" applyFill="1" applyBorder="1" applyAlignment="1">
      <alignment horizontal="center"/>
    </xf>
    <xf numFmtId="9" fontId="21" fillId="0" borderId="10" xfId="0" applyNumberFormat="1" applyFont="1" applyFill="1" applyBorder="1" applyAlignment="1">
      <alignment horizontal="center"/>
    </xf>
    <xf numFmtId="0" fontId="20" fillId="23" borderId="11" xfId="0" applyFont="1" applyFill="1" applyBorder="1" applyAlignment="1">
      <alignment horizontal="center"/>
    </xf>
    <xf numFmtId="9" fontId="21" fillId="0" borderId="10" xfId="3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21" fillId="0" borderId="15" xfId="0" applyNumberFormat="1" applyFont="1" applyBorder="1"/>
    <xf numFmtId="0" fontId="20" fillId="0" borderId="47" xfId="0" applyFont="1" applyFill="1" applyBorder="1" applyAlignment="1">
      <alignment horizontal="center"/>
    </xf>
    <xf numFmtId="4" fontId="21" fillId="24" borderId="52" xfId="0" applyNumberFormat="1" applyFont="1" applyFill="1" applyBorder="1"/>
    <xf numFmtId="0" fontId="20" fillId="0" borderId="45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0" fontId="21" fillId="0" borderId="17" xfId="0" applyFont="1" applyBorder="1" applyAlignment="1">
      <alignment horizontal="center"/>
    </xf>
    <xf numFmtId="164" fontId="21" fillId="0" borderId="17" xfId="0" applyNumberFormat="1" applyFont="1" applyBorder="1" applyAlignment="1">
      <alignment horizontal="center"/>
    </xf>
    <xf numFmtId="164" fontId="21" fillId="0" borderId="18" xfId="0" applyNumberFormat="1" applyFont="1" applyBorder="1" applyAlignment="1">
      <alignment horizontal="center"/>
    </xf>
    <xf numFmtId="4" fontId="21" fillId="24" borderId="15" xfId="0" applyNumberFormat="1" applyFont="1" applyFill="1" applyBorder="1"/>
    <xf numFmtId="4" fontId="21" fillId="24" borderId="27" xfId="0" applyNumberFormat="1" applyFont="1" applyFill="1" applyBorder="1"/>
    <xf numFmtId="164" fontId="21" fillId="0" borderId="10" xfId="0" applyNumberFormat="1" applyFont="1" applyFill="1" applyBorder="1" applyAlignment="1">
      <alignment horizontal="center"/>
    </xf>
    <xf numFmtId="0" fontId="42" fillId="0" borderId="0" xfId="0" applyFont="1" applyAlignment="1">
      <alignment horizontal="left"/>
    </xf>
    <xf numFmtId="4" fontId="21" fillId="0" borderId="52" xfId="0" applyNumberFormat="1" applyFont="1" applyBorder="1"/>
    <xf numFmtId="0" fontId="20" fillId="0" borderId="30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64" fontId="20" fillId="0" borderId="14" xfId="31" applyNumberFormat="1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20" fillId="0" borderId="52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4" fontId="21" fillId="0" borderId="0" xfId="0" applyNumberFormat="1" applyFont="1" applyBorder="1"/>
    <xf numFmtId="0" fontId="20" fillId="0" borderId="0" xfId="0" applyFont="1" applyFill="1" applyBorder="1" applyAlignment="1">
      <alignment horizontal="center"/>
    </xf>
    <xf numFmtId="0" fontId="1" fillId="0" borderId="0" xfId="50"/>
    <xf numFmtId="0" fontId="1" fillId="0" borderId="0" xfId="50" applyAlignment="1">
      <alignment horizontal="center"/>
    </xf>
    <xf numFmtId="0" fontId="1" fillId="0" borderId="0" xfId="50" applyBorder="1"/>
    <xf numFmtId="0" fontId="1" fillId="0" borderId="39" xfId="50" applyBorder="1"/>
    <xf numFmtId="0" fontId="1" fillId="0" borderId="21" xfId="50" applyBorder="1"/>
    <xf numFmtId="0" fontId="1" fillId="0" borderId="42" xfId="50" applyBorder="1"/>
    <xf numFmtId="0" fontId="1" fillId="0" borderId="44" xfId="50" applyBorder="1"/>
    <xf numFmtId="0" fontId="1" fillId="0" borderId="45" xfId="0" applyFont="1" applyBorder="1" applyAlignment="1">
      <alignment horizontal="center"/>
    </xf>
    <xf numFmtId="0" fontId="1" fillId="0" borderId="21" xfId="0" applyFont="1" applyFill="1" applyBorder="1" applyAlignment="1">
      <alignment horizontal="left" vertical="center" wrapText="1"/>
    </xf>
    <xf numFmtId="0" fontId="1" fillId="0" borderId="19" xfId="50" applyBorder="1"/>
    <xf numFmtId="0" fontId="1" fillId="0" borderId="23" xfId="0" applyFont="1" applyBorder="1" applyAlignment="1">
      <alignment horizontal="center" vertical="center" wrapText="1"/>
    </xf>
    <xf numFmtId="1" fontId="1" fillId="0" borderId="41" xfId="0" applyNumberFormat="1" applyFont="1" applyBorder="1" applyAlignment="1">
      <alignment horizontal="center"/>
    </xf>
    <xf numFmtId="1" fontId="1" fillId="0" borderId="43" xfId="0" applyNumberFormat="1" applyFont="1" applyBorder="1" applyAlignment="1">
      <alignment horizontal="center"/>
    </xf>
    <xf numFmtId="0" fontId="1" fillId="0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/>
    <xf numFmtId="0" fontId="0" fillId="0" borderId="39" xfId="0" applyBorder="1"/>
    <xf numFmtId="0" fontId="19" fillId="0" borderId="24" xfId="0" applyFont="1" applyBorder="1"/>
    <xf numFmtId="0" fontId="19" fillId="0" borderId="43" xfId="0" applyFont="1" applyBorder="1"/>
    <xf numFmtId="43" fontId="19" fillId="0" borderId="26" xfId="0" applyNumberFormat="1" applyFont="1" applyBorder="1"/>
    <xf numFmtId="2" fontId="19" fillId="0" borderId="44" xfId="0" applyNumberFormat="1" applyFont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 wrapText="1"/>
    </xf>
    <xf numFmtId="9" fontId="1" fillId="28" borderId="28" xfId="31" applyNumberFormat="1" applyFont="1" applyFill="1" applyBorder="1" applyAlignment="1" applyProtection="1">
      <alignment horizontal="center" vertical="center" wrapText="1"/>
      <protection locked="0"/>
    </xf>
    <xf numFmtId="9" fontId="1" fillId="28" borderId="45" xfId="31" applyNumberFormat="1" applyFont="1" applyFill="1" applyBorder="1" applyAlignment="1" applyProtection="1">
      <alignment horizontal="center" vertical="center"/>
      <protection locked="0"/>
    </xf>
    <xf numFmtId="9" fontId="1" fillId="28" borderId="45" xfId="31" applyNumberFormat="1" applyFont="1" applyFill="1" applyBorder="1" applyAlignment="1" applyProtection="1">
      <alignment horizontal="center" vertical="center" wrapText="1"/>
      <protection locked="0"/>
    </xf>
    <xf numFmtId="9" fontId="1" fillId="28" borderId="32" xfId="31" applyNumberFormat="1" applyFont="1" applyFill="1" applyBorder="1" applyAlignment="1" applyProtection="1">
      <alignment horizontal="center" vertical="center"/>
      <protection locked="0"/>
    </xf>
    <xf numFmtId="14" fontId="19" fillId="28" borderId="23" xfId="51" applyNumberFormat="1" applyFont="1" applyFill="1" applyBorder="1" applyAlignment="1" applyProtection="1">
      <alignment horizontal="left" vertical="center"/>
      <protection locked="0"/>
    </xf>
    <xf numFmtId="0" fontId="0" fillId="28" borderId="19" xfId="0" applyFill="1" applyBorder="1"/>
    <xf numFmtId="0" fontId="0" fillId="28" borderId="0" xfId="0" applyFill="1" applyProtection="1">
      <protection locked="0"/>
    </xf>
    <xf numFmtId="9" fontId="0" fillId="28" borderId="0" xfId="0" applyNumberFormat="1" applyFill="1" applyAlignment="1" applyProtection="1">
      <alignment horizontal="center" vertical="center"/>
      <protection locked="0"/>
    </xf>
    <xf numFmtId="0" fontId="0" fillId="28" borderId="0" xfId="0" applyFill="1" applyAlignment="1" applyProtection="1">
      <alignment horizontal="center"/>
      <protection locked="0"/>
    </xf>
    <xf numFmtId="14" fontId="0" fillId="28" borderId="0" xfId="0" applyNumberFormat="1" applyFill="1" applyAlignment="1" applyProtection="1">
      <alignment horizontal="center"/>
      <protection locked="0"/>
    </xf>
    <xf numFmtId="0" fontId="44" fillId="0" borderId="29" xfId="0" applyFont="1" applyBorder="1" applyAlignment="1">
      <alignment horizontal="center"/>
    </xf>
    <xf numFmtId="0" fontId="44" fillId="0" borderId="62" xfId="0" applyFont="1" applyBorder="1" applyAlignment="1">
      <alignment horizontal="center"/>
    </xf>
    <xf numFmtId="0" fontId="45" fillId="0" borderId="0" xfId="0" applyFont="1"/>
    <xf numFmtId="0" fontId="44" fillId="0" borderId="30" xfId="0" applyFont="1" applyBorder="1" applyAlignment="1">
      <alignment horizontal="center"/>
    </xf>
    <xf numFmtId="164" fontId="44" fillId="0" borderId="62" xfId="0" applyNumberFormat="1" applyFont="1" applyBorder="1" applyAlignment="1">
      <alignment horizontal="center"/>
    </xf>
    <xf numFmtId="0" fontId="44" fillId="0" borderId="22" xfId="0" applyFont="1" applyBorder="1" applyAlignment="1">
      <alignment horizontal="center"/>
    </xf>
    <xf numFmtId="164" fontId="44" fillId="0" borderId="63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39" xfId="0" applyFont="1" applyBorder="1" applyAlignment="1">
      <alignment vertical="center"/>
    </xf>
    <xf numFmtId="0" fontId="0" fillId="0" borderId="0" xfId="0" applyFill="1" applyAlignment="1">
      <alignment horizontal="center"/>
    </xf>
    <xf numFmtId="0" fontId="22" fillId="0" borderId="20" xfId="0" applyFont="1" applyFill="1" applyBorder="1" applyAlignment="1">
      <alignment vertical="center"/>
    </xf>
    <xf numFmtId="10" fontId="49" fillId="0" borderId="21" xfId="0" applyNumberFormat="1" applyFont="1" applyFill="1" applyBorder="1" applyAlignment="1">
      <alignment vertical="center"/>
    </xf>
    <xf numFmtId="168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20" fillId="0" borderId="1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1" fillId="28" borderId="0" xfId="0" applyFont="1" applyFill="1" applyProtection="1">
      <protection locked="0"/>
    </xf>
    <xf numFmtId="0" fontId="20" fillId="0" borderId="28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/>
    </xf>
    <xf numFmtId="4" fontId="44" fillId="0" borderId="0" xfId="0" applyNumberFormat="1" applyFont="1" applyBorder="1" applyAlignment="1">
      <alignment horizontal="center"/>
    </xf>
    <xf numFmtId="164" fontId="44" fillId="0" borderId="0" xfId="0" applyNumberFormat="1" applyFont="1" applyBorder="1" applyAlignment="1">
      <alignment horizontal="center"/>
    </xf>
    <xf numFmtId="166" fontId="0" fillId="0" borderId="0" xfId="49" applyNumberFormat="1" applyFont="1" applyAlignment="1" applyProtection="1">
      <alignment horizontal="center"/>
    </xf>
    <xf numFmtId="0" fontId="1" fillId="0" borderId="0" xfId="50" applyProtection="1"/>
    <xf numFmtId="0" fontId="0" fillId="0" borderId="0" xfId="0" applyProtection="1"/>
    <xf numFmtId="166" fontId="0" fillId="0" borderId="28" xfId="49" applyNumberFormat="1" applyFont="1" applyBorder="1" applyAlignment="1" applyProtection="1">
      <alignment horizontal="center"/>
    </xf>
    <xf numFmtId="0" fontId="19" fillId="0" borderId="23" xfId="0" applyFont="1" applyBorder="1" applyAlignment="1" applyProtection="1">
      <alignment horizontal="center" vertical="center" wrapText="1"/>
    </xf>
    <xf numFmtId="0" fontId="19" fillId="0" borderId="23" xfId="0" applyFont="1" applyFill="1" applyBorder="1" applyAlignment="1" applyProtection="1">
      <alignment horizontal="center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" fillId="0" borderId="21" xfId="50" applyBorder="1" applyProtection="1"/>
    <xf numFmtId="0" fontId="1" fillId="0" borderId="19" xfId="50" applyBorder="1" applyProtection="1"/>
    <xf numFmtId="0" fontId="1" fillId="0" borderId="23" xfId="0" applyFont="1" applyBorder="1" applyAlignment="1" applyProtection="1">
      <alignment horizontal="center" vertical="center" wrapText="1"/>
    </xf>
    <xf numFmtId="1" fontId="1" fillId="0" borderId="38" xfId="0" applyNumberFormat="1" applyFont="1" applyBorder="1" applyAlignment="1" applyProtection="1">
      <alignment horizontal="center"/>
    </xf>
    <xf numFmtId="1" fontId="1" fillId="0" borderId="55" xfId="0" applyNumberFormat="1" applyFont="1" applyBorder="1" applyAlignment="1" applyProtection="1">
      <alignment horizontal="center"/>
    </xf>
    <xf numFmtId="1" fontId="1" fillId="0" borderId="37" xfId="0" applyNumberFormat="1" applyFont="1" applyBorder="1" applyAlignment="1" applyProtection="1">
      <alignment horizontal="center"/>
    </xf>
    <xf numFmtId="166" fontId="19" fillId="0" borderId="32" xfId="49" applyNumberFormat="1" applyFont="1" applyBorder="1" applyAlignment="1" applyProtection="1">
      <alignment horizontal="center" vertical="center"/>
    </xf>
    <xf numFmtId="0" fontId="19" fillId="0" borderId="36" xfId="50" applyFont="1" applyBorder="1" applyAlignment="1" applyProtection="1">
      <alignment horizontal="center" vertical="center"/>
    </xf>
    <xf numFmtId="0" fontId="19" fillId="0" borderId="23" xfId="50" applyFont="1" applyBorder="1" applyAlignment="1" applyProtection="1">
      <alignment horizontal="center" vertical="center"/>
    </xf>
    <xf numFmtId="1" fontId="1" fillId="0" borderId="45" xfId="0" applyNumberFormat="1" applyFont="1" applyBorder="1" applyAlignment="1" applyProtection="1">
      <alignment horizont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50" applyBorder="1" applyProtection="1"/>
    <xf numFmtId="0" fontId="1" fillId="0" borderId="42" xfId="50" applyBorder="1" applyProtection="1"/>
    <xf numFmtId="0" fontId="48" fillId="0" borderId="32" xfId="0" applyFont="1" applyFill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1" fontId="0" fillId="0" borderId="45" xfId="49" applyNumberFormat="1" applyFont="1" applyBorder="1" applyAlignment="1" applyProtection="1">
      <alignment horizontal="center"/>
    </xf>
    <xf numFmtId="0" fontId="1" fillId="0" borderId="24" xfId="50" applyBorder="1" applyAlignment="1" applyProtection="1">
      <alignment horizontal="center"/>
    </xf>
    <xf numFmtId="0" fontId="1" fillId="0" borderId="28" xfId="50" applyBorder="1" applyAlignment="1" applyProtection="1">
      <alignment horizontal="center"/>
    </xf>
    <xf numFmtId="0" fontId="1" fillId="0" borderId="41" xfId="50" applyBorder="1" applyAlignment="1" applyProtection="1">
      <alignment horizontal="center"/>
    </xf>
    <xf numFmtId="0" fontId="1" fillId="0" borderId="45" xfId="50" applyBorder="1" applyAlignment="1" applyProtection="1">
      <alignment horizontal="center"/>
    </xf>
    <xf numFmtId="0" fontId="1" fillId="0" borderId="45" xfId="0" applyFont="1" applyBorder="1" applyAlignment="1" applyProtection="1">
      <alignment horizontal="center"/>
    </xf>
    <xf numFmtId="1" fontId="1" fillId="0" borderId="32" xfId="0" applyNumberFormat="1" applyFont="1" applyBorder="1" applyAlignment="1" applyProtection="1">
      <alignment horizontal="center"/>
    </xf>
    <xf numFmtId="0" fontId="1" fillId="0" borderId="32" xfId="0" applyFont="1" applyBorder="1" applyAlignment="1" applyProtection="1">
      <alignment horizontal="center"/>
    </xf>
    <xf numFmtId="0" fontId="1" fillId="0" borderId="39" xfId="0" applyFont="1" applyBorder="1" applyAlignment="1" applyProtection="1">
      <alignment vertical="center"/>
    </xf>
    <xf numFmtId="0" fontId="1" fillId="0" borderId="39" xfId="50" applyBorder="1" applyProtection="1"/>
    <xf numFmtId="0" fontId="1" fillId="0" borderId="44" xfId="50" applyBorder="1" applyProtection="1"/>
    <xf numFmtId="1" fontId="0" fillId="0" borderId="32" xfId="49" applyNumberFormat="1" applyFont="1" applyBorder="1" applyAlignment="1" applyProtection="1">
      <alignment horizontal="center"/>
    </xf>
    <xf numFmtId="0" fontId="1" fillId="0" borderId="43" xfId="50" applyBorder="1" applyAlignment="1" applyProtection="1">
      <alignment horizontal="center"/>
    </xf>
    <xf numFmtId="0" fontId="1" fillId="0" borderId="32" xfId="50" applyBorder="1" applyAlignment="1" applyProtection="1">
      <alignment horizontal="center"/>
    </xf>
    <xf numFmtId="0" fontId="19" fillId="0" borderId="0" xfId="0" applyFont="1" applyProtection="1"/>
    <xf numFmtId="14" fontId="0" fillId="0" borderId="0" xfId="0" applyNumberFormat="1" applyAlignment="1" applyProtection="1">
      <alignment horizontal="center"/>
    </xf>
    <xf numFmtId="0" fontId="25" fillId="25" borderId="20" xfId="46" applyFont="1" applyFill="1" applyBorder="1" applyAlignment="1" applyProtection="1">
      <alignment horizontal="left"/>
    </xf>
    <xf numFmtId="0" fontId="25" fillId="25" borderId="21" xfId="46" applyFont="1" applyFill="1" applyBorder="1" applyAlignment="1" applyProtection="1">
      <alignment horizontal="left"/>
    </xf>
    <xf numFmtId="0" fontId="26" fillId="25" borderId="21" xfId="46" applyFont="1" applyFill="1" applyBorder="1" applyProtection="1"/>
    <xf numFmtId="0" fontId="25" fillId="25" borderId="21" xfId="46" applyFont="1" applyFill="1" applyBorder="1" applyAlignment="1" applyProtection="1">
      <alignment horizontal="right"/>
    </xf>
    <xf numFmtId="0" fontId="25" fillId="25" borderId="19" xfId="46" applyFont="1" applyFill="1" applyBorder="1" applyAlignment="1" applyProtection="1">
      <alignment horizontal="right"/>
    </xf>
    <xf numFmtId="0" fontId="27" fillId="0" borderId="0" xfId="46" applyFont="1" applyFill="1" applyBorder="1" applyProtection="1"/>
    <xf numFmtId="0" fontId="25" fillId="0" borderId="0" xfId="46" applyFont="1" applyFill="1" applyBorder="1" applyAlignment="1" applyProtection="1">
      <alignment horizontal="left"/>
    </xf>
    <xf numFmtId="0" fontId="28" fillId="0" borderId="0" xfId="46" applyFont="1" applyFill="1" applyBorder="1" applyAlignment="1" applyProtection="1">
      <alignment horizontal="left"/>
    </xf>
    <xf numFmtId="0" fontId="25" fillId="0" borderId="0" xfId="46" applyFont="1" applyFill="1" applyBorder="1" applyAlignment="1" applyProtection="1">
      <alignment horizontal="right"/>
    </xf>
    <xf numFmtId="165" fontId="30" fillId="26" borderId="24" xfId="45" applyFont="1" applyFill="1" applyBorder="1" applyAlignment="1" applyProtection="1">
      <alignment vertical="center"/>
    </xf>
    <xf numFmtId="165" fontId="30" fillId="26" borderId="25" xfId="45" applyFont="1" applyFill="1" applyBorder="1" applyAlignment="1" applyProtection="1">
      <alignment vertical="center"/>
    </xf>
    <xf numFmtId="9" fontId="30" fillId="26" borderId="25" xfId="47" applyNumberFormat="1" applyFont="1" applyFill="1" applyBorder="1" applyAlignment="1" applyProtection="1">
      <alignment vertical="center"/>
    </xf>
    <xf numFmtId="165" fontId="31" fillId="26" borderId="24" xfId="45" applyFont="1" applyFill="1" applyBorder="1" applyAlignment="1" applyProtection="1">
      <alignment horizontal="left" vertical="center"/>
    </xf>
    <xf numFmtId="0" fontId="31" fillId="26" borderId="25" xfId="46" applyFont="1" applyFill="1" applyBorder="1" applyAlignment="1" applyProtection="1">
      <alignment horizontal="left" vertical="center"/>
    </xf>
    <xf numFmtId="165" fontId="31" fillId="26" borderId="26" xfId="45" applyFont="1" applyFill="1" applyBorder="1" applyAlignment="1" applyProtection="1">
      <alignment horizontal="right" vertical="center"/>
    </xf>
    <xf numFmtId="10" fontId="31" fillId="0" borderId="0" xfId="47" applyNumberFormat="1" applyFont="1" applyBorder="1" applyAlignment="1" applyProtection="1"/>
    <xf numFmtId="10" fontId="31" fillId="0" borderId="0" xfId="46" applyNumberFormat="1" applyFont="1" applyBorder="1" applyAlignment="1" applyProtection="1">
      <alignment horizontal="center"/>
    </xf>
    <xf numFmtId="0" fontId="31" fillId="0" borderId="0" xfId="46" applyFont="1" applyFill="1" applyBorder="1" applyProtection="1"/>
    <xf numFmtId="165" fontId="32" fillId="26" borderId="43" xfId="45" applyFont="1" applyFill="1" applyBorder="1" applyAlignment="1" applyProtection="1">
      <alignment vertical="center"/>
    </xf>
    <xf numFmtId="165" fontId="32" fillId="26" borderId="39" xfId="45" applyFont="1" applyFill="1" applyBorder="1" applyAlignment="1" applyProtection="1">
      <alignment vertical="center"/>
    </xf>
    <xf numFmtId="10" fontId="29" fillId="26" borderId="39" xfId="47" applyNumberFormat="1" applyFont="1" applyFill="1" applyBorder="1" applyAlignment="1" applyProtection="1">
      <alignment vertical="center"/>
    </xf>
    <xf numFmtId="165" fontId="29" fillId="26" borderId="43" xfId="45" applyFont="1" applyFill="1" applyBorder="1" applyAlignment="1" applyProtection="1">
      <alignment horizontal="left" vertical="center"/>
    </xf>
    <xf numFmtId="0" fontId="29" fillId="26" borderId="39" xfId="46" applyFont="1" applyFill="1" applyBorder="1" applyAlignment="1" applyProtection="1">
      <alignment horizontal="left" vertical="center"/>
    </xf>
    <xf numFmtId="165" fontId="29" fillId="26" borderId="44" xfId="45" applyFont="1" applyFill="1" applyBorder="1" applyAlignment="1" applyProtection="1">
      <alignment horizontal="right" vertical="center"/>
    </xf>
    <xf numFmtId="0" fontId="29" fillId="0" borderId="0" xfId="46" applyFont="1" applyFill="1" applyBorder="1" applyProtection="1"/>
    <xf numFmtId="0" fontId="29" fillId="0" borderId="0" xfId="46" applyFont="1" applyBorder="1" applyAlignment="1" applyProtection="1"/>
    <xf numFmtId="0" fontId="33" fillId="0" borderId="0" xfId="46" applyFont="1" applyFill="1" applyBorder="1" applyAlignment="1" applyProtection="1">
      <alignment horizontal="center" vertical="center" textRotation="90"/>
    </xf>
    <xf numFmtId="165" fontId="32" fillId="0" borderId="0" xfId="45" applyFont="1" applyFill="1" applyBorder="1" applyAlignment="1" applyProtection="1"/>
    <xf numFmtId="165" fontId="30" fillId="0" borderId="0" xfId="45" applyFont="1" applyFill="1" applyBorder="1" applyAlignment="1" applyProtection="1"/>
    <xf numFmtId="10" fontId="30" fillId="0" borderId="0" xfId="45" applyNumberFormat="1" applyFont="1" applyFill="1" applyBorder="1" applyAlignment="1" applyProtection="1">
      <alignment horizontal="left"/>
    </xf>
    <xf numFmtId="0" fontId="31" fillId="0" borderId="0" xfId="46" applyFont="1" applyFill="1" applyProtection="1"/>
    <xf numFmtId="0" fontId="32" fillId="0" borderId="0" xfId="46" applyFont="1" applyFill="1" applyBorder="1" applyAlignment="1" applyProtection="1">
      <alignment horizontal="center" vertical="center" textRotation="180"/>
    </xf>
    <xf numFmtId="0" fontId="32" fillId="0" borderId="0" xfId="46" applyFont="1" applyFill="1" applyBorder="1" applyAlignment="1" applyProtection="1">
      <alignment horizontal="center" textRotation="90"/>
    </xf>
    <xf numFmtId="165" fontId="34" fillId="0" borderId="0" xfId="45" applyFont="1" applyFill="1" applyBorder="1" applyAlignment="1" applyProtection="1"/>
    <xf numFmtId="165" fontId="35" fillId="0" borderId="0" xfId="45" applyFont="1" applyFill="1" applyBorder="1" applyAlignment="1" applyProtection="1"/>
    <xf numFmtId="0" fontId="36" fillId="0" borderId="0" xfId="46" applyFont="1" applyFill="1" applyBorder="1" applyProtection="1"/>
    <xf numFmtId="0" fontId="37" fillId="0" borderId="0" xfId="46" applyFont="1" applyFill="1" applyBorder="1" applyProtection="1"/>
    <xf numFmtId="10" fontId="36" fillId="0" borderId="0" xfId="47" applyNumberFormat="1" applyFont="1" applyFill="1" applyBorder="1" applyAlignment="1" applyProtection="1">
      <alignment horizontal="right"/>
    </xf>
    <xf numFmtId="0" fontId="21" fillId="0" borderId="0" xfId="46" applyFont="1" applyFill="1" applyBorder="1" applyAlignment="1" applyProtection="1"/>
    <xf numFmtId="0" fontId="36" fillId="0" borderId="0" xfId="46" applyFont="1" applyFill="1" applyBorder="1" applyAlignment="1" applyProtection="1">
      <alignment horizontal="right"/>
    </xf>
    <xf numFmtId="0" fontId="37" fillId="0" borderId="0" xfId="46" applyFont="1" applyFill="1" applyBorder="1" applyAlignment="1" applyProtection="1">
      <alignment horizontal="left"/>
    </xf>
    <xf numFmtId="0" fontId="38" fillId="0" borderId="23" xfId="46" applyFont="1" applyFill="1" applyBorder="1" applyAlignment="1" applyProtection="1">
      <alignment horizontal="center" vertical="center"/>
    </xf>
    <xf numFmtId="0" fontId="38" fillId="0" borderId="20" xfId="46" applyFont="1" applyFill="1" applyBorder="1" applyAlignment="1" applyProtection="1">
      <alignment horizontal="center" vertical="center"/>
    </xf>
    <xf numFmtId="0" fontId="38" fillId="0" borderId="55" xfId="46" applyFont="1" applyFill="1" applyBorder="1" applyAlignment="1" applyProtection="1">
      <alignment horizontal="center" vertical="center"/>
    </xf>
    <xf numFmtId="0" fontId="38" fillId="0" borderId="21" xfId="46" applyFont="1" applyFill="1" applyBorder="1" applyAlignment="1" applyProtection="1">
      <alignment horizontal="center" vertical="center"/>
    </xf>
    <xf numFmtId="0" fontId="38" fillId="0" borderId="3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Protection="1"/>
    <xf numFmtId="4" fontId="23" fillId="27" borderId="48" xfId="44" applyNumberFormat="1" applyFont="1" applyFill="1" applyBorder="1" applyAlignment="1" applyProtection="1">
      <alignment horizontal="right" vertical="center"/>
    </xf>
    <xf numFmtId="4" fontId="23" fillId="27" borderId="56" xfId="44" applyNumberFormat="1" applyFont="1" applyFill="1" applyBorder="1" applyAlignment="1" applyProtection="1">
      <alignment horizontal="right" vertical="center"/>
    </xf>
    <xf numFmtId="4" fontId="23" fillId="27" borderId="25" xfId="44" applyNumberFormat="1" applyFont="1" applyFill="1" applyBorder="1" applyAlignment="1" applyProtection="1">
      <alignment horizontal="right" vertical="center"/>
    </xf>
    <xf numFmtId="0" fontId="21" fillId="0" borderId="0" xfId="46" applyFont="1" applyFill="1" applyBorder="1" applyProtection="1"/>
    <xf numFmtId="4" fontId="40" fillId="26" borderId="39" xfId="45" applyNumberFormat="1" applyFont="1" applyFill="1" applyBorder="1" applyAlignment="1" applyProtection="1">
      <alignment horizontal="right" vertical="center"/>
    </xf>
    <xf numFmtId="4" fontId="40" fillId="26" borderId="57" xfId="45" applyNumberFormat="1" applyFont="1" applyFill="1" applyBorder="1" applyAlignment="1" applyProtection="1">
      <alignment horizontal="right" vertical="center"/>
    </xf>
    <xf numFmtId="4" fontId="40" fillId="26" borderId="35" xfId="45" applyNumberFormat="1" applyFont="1" applyFill="1" applyBorder="1" applyAlignment="1" applyProtection="1">
      <alignment horizontal="right" vertical="center"/>
    </xf>
    <xf numFmtId="0" fontId="20" fillId="0" borderId="0" xfId="46" applyFont="1" applyFill="1" applyBorder="1" applyProtection="1"/>
    <xf numFmtId="4" fontId="23" fillId="0" borderId="40" xfId="44" applyNumberFormat="1" applyFont="1" applyFill="1" applyBorder="1" applyAlignment="1" applyProtection="1">
      <alignment horizontal="right" vertical="center"/>
    </xf>
    <xf numFmtId="4" fontId="23" fillId="0" borderId="58" xfId="44" applyNumberFormat="1" applyFont="1" applyFill="1" applyBorder="1" applyAlignment="1" applyProtection="1">
      <alignment horizontal="right" vertical="center"/>
    </xf>
    <xf numFmtId="4" fontId="23" fillId="0" borderId="0" xfId="44" applyNumberFormat="1" applyFont="1" applyFill="1" applyBorder="1" applyAlignment="1" applyProtection="1">
      <alignment horizontal="right" vertical="center"/>
    </xf>
    <xf numFmtId="4" fontId="40" fillId="0" borderId="0" xfId="45" applyNumberFormat="1" applyFont="1" applyFill="1" applyBorder="1" applyAlignment="1" applyProtection="1">
      <alignment horizontal="right" vertical="center"/>
    </xf>
    <xf numFmtId="4" fontId="40" fillId="0" borderId="58" xfId="45" applyNumberFormat="1" applyFont="1" applyFill="1" applyBorder="1" applyAlignment="1" applyProtection="1">
      <alignment horizontal="right" vertical="center"/>
    </xf>
    <xf numFmtId="4" fontId="40" fillId="0" borderId="40" xfId="45" applyNumberFormat="1" applyFont="1" applyFill="1" applyBorder="1" applyAlignment="1" applyProtection="1">
      <alignment horizontal="right" vertical="center"/>
    </xf>
    <xf numFmtId="4" fontId="23" fillId="26" borderId="48" xfId="44" applyNumberFormat="1" applyFont="1" applyFill="1" applyBorder="1" applyAlignment="1" applyProtection="1">
      <alignment horizontal="right" vertical="center"/>
    </xf>
    <xf numFmtId="4" fontId="23" fillId="26" borderId="56" xfId="44" applyNumberFormat="1" applyFont="1" applyFill="1" applyBorder="1" applyAlignment="1" applyProtection="1">
      <alignment horizontal="right" vertical="center"/>
    </xf>
    <xf numFmtId="4" fontId="23" fillId="26" borderId="25" xfId="44" applyNumberFormat="1" applyFont="1" applyFill="1" applyBorder="1" applyAlignment="1" applyProtection="1">
      <alignment horizontal="right" vertical="center"/>
    </xf>
    <xf numFmtId="4" fontId="23" fillId="26" borderId="53" xfId="44" applyNumberFormat="1" applyFont="1" applyFill="1" applyBorder="1" applyAlignment="1" applyProtection="1">
      <alignment horizontal="right" vertical="center"/>
    </xf>
    <xf numFmtId="4" fontId="40" fillId="26" borderId="33" xfId="45" applyNumberFormat="1" applyFont="1" applyFill="1" applyBorder="1" applyAlignment="1" applyProtection="1">
      <alignment horizontal="right" vertical="center"/>
    </xf>
    <xf numFmtId="0" fontId="38" fillId="0" borderId="60" xfId="46" applyFont="1" applyFill="1" applyBorder="1" applyAlignment="1" applyProtection="1">
      <alignment horizontal="center" vertical="center"/>
    </xf>
    <xf numFmtId="0" fontId="37" fillId="0" borderId="0" xfId="46" applyFont="1" applyAlignment="1" applyProtection="1">
      <alignment horizontal="center"/>
    </xf>
    <xf numFmtId="0" fontId="37" fillId="0" borderId="0" xfId="46" applyFont="1" applyProtection="1"/>
    <xf numFmtId="0" fontId="36" fillId="0" borderId="0" xfId="46" applyFont="1" applyProtection="1"/>
    <xf numFmtId="0" fontId="37" fillId="0" borderId="0" xfId="46" applyFont="1" applyFill="1" applyBorder="1" applyAlignment="1" applyProtection="1">
      <alignment horizontal="center"/>
    </xf>
    <xf numFmtId="1" fontId="1" fillId="29" borderId="46" xfId="51" applyNumberFormat="1" applyFont="1" applyFill="1" applyBorder="1" applyAlignment="1">
      <alignment horizontal="center" vertical="center"/>
    </xf>
    <xf numFmtId="43" fontId="0" fillId="29" borderId="0" xfId="52" applyFont="1" applyFill="1"/>
    <xf numFmtId="43" fontId="0" fillId="29" borderId="0" xfId="0" applyNumberFormat="1" applyFill="1"/>
    <xf numFmtId="0" fontId="0" fillId="29" borderId="0" xfId="0" applyFill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0" xfId="0" applyBorder="1"/>
    <xf numFmtId="0" fontId="1" fillId="0" borderId="65" xfId="0" applyFont="1" applyBorder="1"/>
    <xf numFmtId="0" fontId="1" fillId="0" borderId="66" xfId="0" applyFont="1" applyBorder="1"/>
    <xf numFmtId="0" fontId="1" fillId="0" borderId="61" xfId="0" applyFont="1" applyBorder="1"/>
    <xf numFmtId="167" fontId="1" fillId="28" borderId="29" xfId="51" applyNumberFormat="1" applyFont="1" applyFill="1" applyBorder="1" applyAlignment="1" applyProtection="1">
      <alignment horizontal="center" vertical="center"/>
      <protection locked="0"/>
    </xf>
    <xf numFmtId="4" fontId="1" fillId="0" borderId="69" xfId="0" applyNumberFormat="1" applyFont="1" applyBorder="1" applyAlignment="1">
      <alignment horizontal="left"/>
    </xf>
    <xf numFmtId="0" fontId="1" fillId="0" borderId="73" xfId="0" applyFont="1" applyBorder="1"/>
    <xf numFmtId="0" fontId="1" fillId="0" borderId="62" xfId="0" applyFont="1" applyBorder="1"/>
    <xf numFmtId="0" fontId="1" fillId="28" borderId="30" xfId="51" applyFont="1" applyFill="1" applyBorder="1" applyAlignment="1" applyProtection="1">
      <alignment horizontal="center" vertical="center"/>
      <protection locked="0"/>
    </xf>
    <xf numFmtId="4" fontId="1" fillId="0" borderId="67" xfId="0" applyNumberFormat="1" applyFont="1" applyBorder="1" applyAlignment="1">
      <alignment horizontal="left"/>
    </xf>
    <xf numFmtId="0" fontId="1" fillId="0" borderId="68" xfId="0" applyFont="1" applyBorder="1"/>
    <xf numFmtId="0" fontId="1" fillId="0" borderId="63" xfId="0" applyFont="1" applyBorder="1"/>
    <xf numFmtId="4" fontId="1" fillId="0" borderId="74" xfId="0" applyNumberFormat="1" applyFont="1" applyBorder="1" applyAlignment="1">
      <alignment horizontal="left"/>
    </xf>
    <xf numFmtId="0" fontId="1" fillId="0" borderId="46" xfId="0" applyFont="1" applyBorder="1"/>
    <xf numFmtId="0" fontId="1" fillId="0" borderId="75" xfId="0" applyFont="1" applyBorder="1"/>
    <xf numFmtId="0" fontId="1" fillId="28" borderId="31" xfId="51" applyFont="1" applyFill="1" applyBorder="1" applyAlignment="1" applyProtection="1">
      <alignment horizontal="center" vertical="center"/>
      <protection locked="0"/>
    </xf>
    <xf numFmtId="0" fontId="1" fillId="0" borderId="22" xfId="5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quotePrefix="1" applyFont="1"/>
    <xf numFmtId="0" fontId="38" fillId="0" borderId="0" xfId="0" applyFont="1"/>
    <xf numFmtId="0" fontId="0" fillId="30" borderId="11" xfId="0" applyFill="1" applyBorder="1" applyAlignment="1" applyProtection="1">
      <alignment horizontal="center"/>
      <protection locked="0"/>
    </xf>
    <xf numFmtId="14" fontId="19" fillId="28" borderId="20" xfId="51" applyNumberFormat="1" applyFont="1" applyFill="1" applyBorder="1" applyAlignment="1" applyProtection="1">
      <alignment horizontal="left" vertical="center"/>
      <protection locked="0"/>
    </xf>
    <xf numFmtId="14" fontId="19" fillId="28" borderId="21" xfId="51" applyNumberFormat="1" applyFont="1" applyFill="1" applyBorder="1" applyAlignment="1" applyProtection="1">
      <alignment horizontal="left" vertical="center"/>
      <protection locked="0"/>
    </xf>
    <xf numFmtId="14" fontId="19" fillId="28" borderId="19" xfId="51" applyNumberFormat="1" applyFont="1" applyFill="1" applyBorder="1" applyAlignment="1" applyProtection="1">
      <alignment horizontal="left" vertical="center"/>
      <protection locked="0"/>
    </xf>
    <xf numFmtId="4" fontId="44" fillId="0" borderId="14" xfId="0" applyNumberFormat="1" applyFont="1" applyBorder="1" applyAlignment="1">
      <alignment horizontal="center"/>
    </xf>
    <xf numFmtId="4" fontId="44" fillId="0" borderId="15" xfId="0" applyNumberFormat="1" applyFont="1" applyBorder="1" applyAlignment="1">
      <alignment horizontal="center"/>
    </xf>
    <xf numFmtId="4" fontId="44" fillId="0" borderId="64" xfId="0" applyNumberFormat="1" applyFont="1" applyBorder="1" applyAlignment="1">
      <alignment horizontal="center"/>
    </xf>
    <xf numFmtId="4" fontId="44" fillId="0" borderId="27" xfId="0" applyNumberFormat="1" applyFont="1" applyBorder="1" applyAlignment="1">
      <alignment horizontal="center"/>
    </xf>
    <xf numFmtId="0" fontId="22" fillId="23" borderId="20" xfId="0" applyFont="1" applyFill="1" applyBorder="1" applyAlignment="1">
      <alignment horizontal="center" vertical="center"/>
    </xf>
    <xf numFmtId="0" fontId="22" fillId="23" borderId="21" xfId="0" applyFont="1" applyFill="1" applyBorder="1" applyAlignment="1">
      <alignment horizontal="center" vertical="center"/>
    </xf>
    <xf numFmtId="0" fontId="22" fillId="23" borderId="19" xfId="0" applyFont="1" applyFill="1" applyBorder="1" applyAlignment="1">
      <alignment horizontal="center" vertical="center"/>
    </xf>
    <xf numFmtId="3" fontId="20" fillId="0" borderId="20" xfId="0" applyNumberFormat="1" applyFont="1" applyFill="1" applyBorder="1" applyAlignment="1">
      <alignment horizontal="center" vertical="center" wrapText="1"/>
    </xf>
    <xf numFmtId="3" fontId="20" fillId="0" borderId="38" xfId="0" applyNumberFormat="1" applyFont="1" applyFill="1" applyBorder="1" applyAlignment="1">
      <alignment horizontal="center" vertical="center" wrapText="1"/>
    </xf>
    <xf numFmtId="3" fontId="20" fillId="0" borderId="60" xfId="0" applyNumberFormat="1" applyFont="1" applyFill="1" applyBorder="1" applyAlignment="1">
      <alignment horizontal="center" vertical="center" wrapText="1"/>
    </xf>
    <xf numFmtId="3" fontId="20" fillId="0" borderId="19" xfId="0" applyNumberFormat="1" applyFont="1" applyFill="1" applyBorder="1" applyAlignment="1">
      <alignment horizontal="center" vertical="center" wrapText="1"/>
    </xf>
    <xf numFmtId="3" fontId="20" fillId="0" borderId="24" xfId="0" applyNumberFormat="1" applyFont="1" applyFill="1" applyBorder="1" applyAlignment="1">
      <alignment horizontal="center" vertical="center" wrapText="1"/>
    </xf>
    <xf numFmtId="3" fontId="20" fillId="0" borderId="49" xfId="0" applyNumberFormat="1" applyFont="1" applyFill="1" applyBorder="1" applyAlignment="1">
      <alignment horizontal="center" vertical="center" wrapText="1"/>
    </xf>
    <xf numFmtId="3" fontId="20" fillId="0" borderId="48" xfId="0" applyNumberFormat="1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4" fontId="44" fillId="0" borderId="50" xfId="0" applyNumberFormat="1" applyFont="1" applyBorder="1" applyAlignment="1">
      <alignment horizontal="center"/>
    </xf>
    <xf numFmtId="4" fontId="44" fillId="0" borderId="16" xfId="0" applyNumberFormat="1" applyFont="1" applyBorder="1" applyAlignment="1">
      <alignment horizontal="center"/>
    </xf>
    <xf numFmtId="0" fontId="20" fillId="0" borderId="38" xfId="0" applyFont="1" applyFill="1" applyBorder="1" applyAlignment="1">
      <alignment horizontal="center" vertical="center" wrapText="1"/>
    </xf>
    <xf numFmtId="4" fontId="44" fillId="0" borderId="63" xfId="0" applyNumberFormat="1" applyFont="1" applyBorder="1" applyAlignment="1">
      <alignment horizontal="center"/>
    </xf>
    <xf numFmtId="0" fontId="20" fillId="0" borderId="42" xfId="0" applyFont="1" applyFill="1" applyBorder="1" applyAlignment="1">
      <alignment horizontal="center" vertical="center" wrapText="1"/>
    </xf>
    <xf numFmtId="4" fontId="44" fillId="0" borderId="69" xfId="0" applyNumberFormat="1" applyFont="1" applyBorder="1" applyAlignment="1">
      <alignment horizontal="center"/>
    </xf>
    <xf numFmtId="4" fontId="44" fillId="0" borderId="62" xfId="0" applyNumberFormat="1" applyFont="1" applyBorder="1" applyAlignment="1">
      <alignment horizontal="center"/>
    </xf>
    <xf numFmtId="4" fontId="44" fillId="0" borderId="67" xfId="0" applyNumberFormat="1" applyFont="1" applyBorder="1" applyAlignment="1">
      <alignment horizontal="center"/>
    </xf>
    <xf numFmtId="4" fontId="44" fillId="0" borderId="71" xfId="0" applyNumberFormat="1" applyFont="1" applyBorder="1" applyAlignment="1">
      <alignment horizontal="center"/>
    </xf>
    <xf numFmtId="4" fontId="44" fillId="0" borderId="47" xfId="0" applyNumberFormat="1" applyFont="1" applyBorder="1" applyAlignment="1">
      <alignment horizontal="center"/>
    </xf>
    <xf numFmtId="4" fontId="44" fillId="0" borderId="70" xfId="0" applyNumberFormat="1" applyFont="1" applyBorder="1" applyAlignment="1">
      <alignment horizontal="center"/>
    </xf>
    <xf numFmtId="0" fontId="20" fillId="0" borderId="19" xfId="0" applyFont="1" applyFill="1" applyBorder="1" applyAlignment="1">
      <alignment horizontal="center" vertical="center" wrapText="1"/>
    </xf>
    <xf numFmtId="4" fontId="44" fillId="0" borderId="61" xfId="0" applyNumberFormat="1" applyFont="1" applyBorder="1" applyAlignment="1">
      <alignment horizontal="center"/>
    </xf>
    <xf numFmtId="0" fontId="20" fillId="0" borderId="60" xfId="0" applyFont="1" applyFill="1" applyBorder="1" applyAlignment="1">
      <alignment horizontal="center" vertical="center" wrapText="1"/>
    </xf>
    <xf numFmtId="4" fontId="44" fillId="0" borderId="65" xfId="0" applyNumberFormat="1" applyFont="1" applyBorder="1" applyAlignment="1">
      <alignment horizontal="center"/>
    </xf>
    <xf numFmtId="0" fontId="20" fillId="0" borderId="20" xfId="0" applyFont="1" applyFill="1" applyBorder="1" applyAlignment="1">
      <alignment horizontal="center" vertical="center" wrapText="1"/>
    </xf>
    <xf numFmtId="0" fontId="20" fillId="0" borderId="38" xfId="0" applyFont="1" applyFill="1" applyBorder="1" applyAlignment="1">
      <alignment horizontal="center" vertical="center"/>
    </xf>
    <xf numFmtId="4" fontId="44" fillId="0" borderId="72" xfId="0" applyNumberFormat="1" applyFont="1" applyBorder="1" applyAlignment="1">
      <alignment horizontal="center"/>
    </xf>
    <xf numFmtId="0" fontId="19" fillId="0" borderId="24" xfId="50" applyFont="1" applyBorder="1" applyAlignment="1" applyProtection="1">
      <alignment horizontal="center"/>
    </xf>
    <xf numFmtId="0" fontId="19" fillId="0" borderId="25" xfId="50" applyFont="1" applyBorder="1" applyAlignment="1" applyProtection="1">
      <alignment horizontal="center"/>
    </xf>
    <xf numFmtId="0" fontId="19" fillId="0" borderId="26" xfId="50" applyFont="1" applyBorder="1" applyAlignment="1" applyProtection="1">
      <alignment horizontal="center"/>
    </xf>
    <xf numFmtId="0" fontId="20" fillId="23" borderId="12" xfId="0" applyFont="1" applyFill="1" applyBorder="1" applyAlignment="1">
      <alignment horizontal="center" vertical="center" wrapText="1"/>
    </xf>
    <xf numFmtId="0" fontId="20" fillId="23" borderId="13" xfId="0" applyFont="1" applyFill="1" applyBorder="1" applyAlignment="1">
      <alignment horizontal="center" vertical="center" wrapText="1"/>
    </xf>
    <xf numFmtId="0" fontId="20" fillId="23" borderId="12" xfId="0" applyFont="1" applyFill="1" applyBorder="1" applyAlignment="1">
      <alignment horizontal="center" vertical="center"/>
    </xf>
    <xf numFmtId="0" fontId="20" fillId="23" borderId="13" xfId="0" applyFont="1" applyFill="1" applyBorder="1" applyAlignment="1">
      <alignment horizontal="center" vertical="center"/>
    </xf>
    <xf numFmtId="0" fontId="20" fillId="23" borderId="14" xfId="0" applyFont="1" applyFill="1" applyBorder="1" applyAlignment="1">
      <alignment horizontal="center" vertical="center" wrapText="1"/>
    </xf>
    <xf numFmtId="0" fontId="20" fillId="23" borderId="15" xfId="0" applyFont="1" applyFill="1" applyBorder="1" applyAlignment="1">
      <alignment horizontal="center" vertical="center" wrapText="1"/>
    </xf>
    <xf numFmtId="2" fontId="20" fillId="0" borderId="14" xfId="0" applyNumberFormat="1" applyFont="1" applyFill="1" applyBorder="1" applyAlignment="1">
      <alignment horizontal="center" vertical="center" wrapText="1"/>
    </xf>
    <xf numFmtId="2" fontId="20" fillId="0" borderId="15" xfId="0" applyNumberFormat="1" applyFont="1" applyFill="1" applyBorder="1" applyAlignment="1">
      <alignment horizontal="center" vertical="center" wrapText="1"/>
    </xf>
    <xf numFmtId="0" fontId="20" fillId="23" borderId="9" xfId="0" applyFont="1" applyFill="1" applyBorder="1" applyAlignment="1">
      <alignment horizontal="center" vertical="center" wrapText="1"/>
    </xf>
    <xf numFmtId="0" fontId="20" fillId="23" borderId="10" xfId="0" applyFont="1" applyFill="1" applyBorder="1" applyAlignment="1">
      <alignment horizontal="center" vertical="center" wrapText="1"/>
    </xf>
    <xf numFmtId="3" fontId="20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0" fontId="49" fillId="0" borderId="21" xfId="0" applyNumberFormat="1" applyFont="1" applyFill="1" applyBorder="1" applyAlignment="1">
      <alignment horizontal="center" vertical="center" wrapText="1"/>
    </xf>
    <xf numFmtId="10" fontId="49" fillId="0" borderId="19" xfId="0" applyNumberFormat="1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53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39" fillId="0" borderId="45" xfId="46" applyFont="1" applyFill="1" applyBorder="1" applyAlignment="1" applyProtection="1">
      <alignment horizontal="center" vertical="center" textRotation="90"/>
    </xf>
    <xf numFmtId="0" fontId="39" fillId="0" borderId="31" xfId="46" applyFont="1" applyFill="1" applyBorder="1" applyAlignment="1" applyProtection="1">
      <alignment horizontal="center" vertical="center" textRotation="180"/>
    </xf>
    <xf numFmtId="0" fontId="39" fillId="0" borderId="45" xfId="46" applyFont="1" applyFill="1" applyBorder="1" applyAlignment="1" applyProtection="1">
      <alignment horizontal="center" vertical="center" textRotation="180"/>
    </xf>
    <xf numFmtId="0" fontId="39" fillId="26" borderId="28" xfId="46" applyFont="1" applyFill="1" applyBorder="1" applyAlignment="1" applyProtection="1">
      <alignment horizontal="center" vertical="center" textRotation="90"/>
    </xf>
    <xf numFmtId="0" fontId="39" fillId="26" borderId="32" xfId="46" applyFont="1" applyFill="1" applyBorder="1" applyAlignment="1" applyProtection="1">
      <alignment horizontal="center" vertical="center" textRotation="90"/>
    </xf>
    <xf numFmtId="0" fontId="39" fillId="26" borderId="28" xfId="46" applyFont="1" applyFill="1" applyBorder="1" applyAlignment="1" applyProtection="1">
      <alignment horizontal="center" vertical="center" textRotation="180"/>
    </xf>
    <xf numFmtId="0" fontId="39" fillId="26" borderId="32" xfId="46" applyFont="1" applyFill="1" applyBorder="1" applyAlignment="1" applyProtection="1">
      <alignment horizontal="center" vertical="center" textRotation="180"/>
    </xf>
    <xf numFmtId="0" fontId="39" fillId="0" borderId="59" xfId="46" applyFont="1" applyFill="1" applyBorder="1" applyAlignment="1" applyProtection="1">
      <alignment horizontal="center" vertical="center" textRotation="180"/>
    </xf>
    <xf numFmtId="0" fontId="39" fillId="26" borderId="31" xfId="46" applyFont="1" applyFill="1" applyBorder="1" applyAlignment="1" applyProtection="1">
      <alignment horizontal="center" vertical="center" textRotation="180"/>
    </xf>
    <xf numFmtId="0" fontId="39" fillId="26" borderId="59" xfId="46" applyFont="1" applyFill="1" applyBorder="1" applyAlignment="1" applyProtection="1">
      <alignment horizontal="center" vertical="center" textRotation="180"/>
    </xf>
    <xf numFmtId="0" fontId="29" fillId="26" borderId="28" xfId="46" applyFont="1" applyFill="1" applyBorder="1" applyAlignment="1" applyProtection="1">
      <alignment horizontal="center" textRotation="90"/>
    </xf>
    <xf numFmtId="0" fontId="29" fillId="26" borderId="32" xfId="46" applyFont="1" applyFill="1" applyBorder="1" applyAlignment="1" applyProtection="1">
      <alignment horizontal="center" textRotation="90"/>
    </xf>
  </cellXfs>
  <cellStyles count="5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Milliers" xfId="52" builtinId="3"/>
    <cellStyle name="Milliers 2" xfId="45" xr:uid="{00000000-0005-0000-0000-00001E000000}"/>
    <cellStyle name="Milliers 3" xfId="49" xr:uid="{445B033C-06D8-40FF-AA44-3D0E34A891A6}"/>
    <cellStyle name="Neutre" xfId="30" builtinId="28" customBuiltin="1"/>
    <cellStyle name="Normal" xfId="0" builtinId="0"/>
    <cellStyle name="Normal 2" xfId="42" xr:uid="{00000000-0005-0000-0000-000021000000}"/>
    <cellStyle name="Normal 2 2" xfId="46" xr:uid="{00000000-0005-0000-0000-000022000000}"/>
    <cellStyle name="Normal 2 2 2" xfId="44" xr:uid="{00000000-0005-0000-0000-000023000000}"/>
    <cellStyle name="Normal 3" xfId="50" xr:uid="{6BD6FEA7-D0AD-4170-B367-F484A7FF9B3E}"/>
    <cellStyle name="Normal 4" xfId="51" xr:uid="{908FDD2E-755A-41B1-B74A-70EC24F5CB75}"/>
    <cellStyle name="Pourcentage" xfId="31" builtinId="5"/>
    <cellStyle name="Pourcentage 2" xfId="43" xr:uid="{00000000-0005-0000-0000-000025000000}"/>
    <cellStyle name="Pourcentage 2 2" xfId="47" xr:uid="{00000000-0005-0000-0000-000026000000}"/>
    <cellStyle name="Pourcentage 3" xfId="48" xr:uid="{00000000-0005-0000-0000-000027000000}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1</xdr:row>
          <xdr:rowOff>66675</xdr:rowOff>
        </xdr:from>
        <xdr:to>
          <xdr:col>26</xdr:col>
          <xdr:colOff>514350</xdr:colOff>
          <xdr:row>4</xdr:row>
          <xdr:rowOff>28575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5</xdr:row>
      <xdr:rowOff>28575</xdr:rowOff>
    </xdr:from>
    <xdr:to>
      <xdr:col>1</xdr:col>
      <xdr:colOff>47625</xdr:colOff>
      <xdr:row>9</xdr:row>
      <xdr:rowOff>95250</xdr:rowOff>
    </xdr:to>
    <xdr:sp macro="" textlink="">
      <xdr:nvSpPr>
        <xdr:cNvPr id="3" name="Flèche vers le ba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0" y="1352550"/>
          <a:ext cx="314325" cy="1019175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vert270" wrap="square" lIns="18288" tIns="0" rIns="0" bIns="0" rtlCol="0" anchor="ctr" anchorCtr="1" upright="1"/>
        <a:lstStyle/>
        <a:p>
          <a:pPr algn="l"/>
          <a:r>
            <a:rPr lang="fr-CH" sz="1600" b="1" baseline="14000"/>
            <a:t>Classes  1 - 16</a:t>
          </a:r>
        </a:p>
      </xdr:txBody>
    </xdr:sp>
    <xdr:clientData/>
  </xdr:twoCellAnchor>
  <xdr:twoCellAnchor>
    <xdr:from>
      <xdr:col>1</xdr:col>
      <xdr:colOff>133350</xdr:colOff>
      <xdr:row>7</xdr:row>
      <xdr:rowOff>190499</xdr:rowOff>
    </xdr:from>
    <xdr:to>
      <xdr:col>3</xdr:col>
      <xdr:colOff>133350</xdr:colOff>
      <xdr:row>9</xdr:row>
      <xdr:rowOff>85724</xdr:rowOff>
    </xdr:to>
    <xdr:sp macro="" textlink="">
      <xdr:nvSpPr>
        <xdr:cNvPr id="4" name="Flèche droit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400050" y="1990724"/>
          <a:ext cx="1743075" cy="371475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fr-CH" sz="1100" b="1"/>
            <a:t>Echelons  0 - 25</a:t>
          </a:r>
        </a:p>
      </xdr:txBody>
    </xdr:sp>
    <xdr:clientData/>
  </xdr:twoCellAnchor>
  <xdr:twoCellAnchor>
    <xdr:from>
      <xdr:col>26</xdr:col>
      <xdr:colOff>609600</xdr:colOff>
      <xdr:row>5</xdr:row>
      <xdr:rowOff>76200</xdr:rowOff>
    </xdr:from>
    <xdr:to>
      <xdr:col>28</xdr:col>
      <xdr:colOff>0</xdr:colOff>
      <xdr:row>9</xdr:row>
      <xdr:rowOff>142875</xdr:rowOff>
    </xdr:to>
    <xdr:sp macro="" textlink="">
      <xdr:nvSpPr>
        <xdr:cNvPr id="5" name="Flèche vers le bas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18792825" y="1400175"/>
          <a:ext cx="323850" cy="1019175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vert" wrap="square" lIns="18288" tIns="0" rIns="0" bIns="0" rtlCol="0" anchor="ctr" anchorCtr="1" upright="1"/>
        <a:lstStyle/>
        <a:p>
          <a:pPr algn="l"/>
          <a:r>
            <a:rPr lang="fr-CH" sz="1600" b="1" baseline="14000"/>
            <a:t>Classes  1 - 16</a:t>
          </a:r>
        </a:p>
      </xdr:txBody>
    </xdr:sp>
    <xdr:clientData/>
  </xdr:twoCellAnchor>
  <xdr:twoCellAnchor>
    <xdr:from>
      <xdr:col>1</xdr:col>
      <xdr:colOff>9524</xdr:colOff>
      <xdr:row>44</xdr:row>
      <xdr:rowOff>95250</xdr:rowOff>
    </xdr:from>
    <xdr:to>
      <xdr:col>2</xdr:col>
      <xdr:colOff>590549</xdr:colOff>
      <xdr:row>46</xdr:row>
      <xdr:rowOff>0</xdr:rowOff>
    </xdr:to>
    <xdr:sp macro="" textlink="">
      <xdr:nvSpPr>
        <xdr:cNvPr id="6" name="Flèche droit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276224" y="11982450"/>
          <a:ext cx="1647825" cy="409575"/>
        </a:xfrm>
        <a:prstGeom prst="right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fr-CH" sz="1100" b="1"/>
            <a:t>Echelons 0 - 25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8C17-10ED-41A1-88D3-9A26FC48A160}">
  <sheetPr codeName="Feuil1"/>
  <dimension ref="A1:M86"/>
  <sheetViews>
    <sheetView tabSelected="1" workbookViewId="0">
      <pane ySplit="5" topLeftCell="A6" activePane="bottomLeft" state="frozen"/>
      <selection pane="bottomLeft" activeCell="G5" sqref="G5"/>
    </sheetView>
  </sheetViews>
  <sheetFormatPr baseColWidth="10" defaultRowHeight="12.75"/>
  <cols>
    <col min="1" max="1" width="28.5703125" customWidth="1"/>
    <col min="2" max="2" width="20" customWidth="1"/>
    <col min="3" max="3" width="12.5703125" bestFit="1" customWidth="1"/>
    <col min="5" max="6" width="13.5703125" customWidth="1"/>
    <col min="7" max="10" width="11.85546875" customWidth="1"/>
    <col min="11" max="11" width="11.42578125" customWidth="1"/>
    <col min="13" max="13" width="12.5703125" bestFit="1" customWidth="1"/>
  </cols>
  <sheetData>
    <row r="1" spans="1:13" ht="13.5" thickBot="1">
      <c r="A1" s="64" t="s">
        <v>39</v>
      </c>
      <c r="B1" s="65"/>
    </row>
    <row r="2" spans="1:13">
      <c r="K2" s="55" t="s">
        <v>81</v>
      </c>
      <c r="L2" s="53"/>
      <c r="M2" s="57">
        <f ca="1">SUM(M6:M86)*'Paramétrage RH'!G24</f>
        <v>55523</v>
      </c>
    </row>
    <row r="3" spans="1:13" ht="13.5" thickBot="1">
      <c r="K3" s="56" t="s">
        <v>82</v>
      </c>
      <c r="L3" s="54"/>
      <c r="M3" s="58">
        <f>SUM(C6:C86)</f>
        <v>0.8</v>
      </c>
    </row>
    <row r="4" spans="1:13">
      <c r="G4" s="237">
        <v>2026</v>
      </c>
    </row>
    <row r="5" spans="1:13" s="52" customFormat="1" ht="63.75">
      <c r="A5" s="51" t="s">
        <v>32</v>
      </c>
      <c r="B5" s="51" t="s">
        <v>33</v>
      </c>
      <c r="C5" s="51" t="s">
        <v>36</v>
      </c>
      <c r="D5" s="51" t="s">
        <v>11</v>
      </c>
      <c r="E5" s="51" t="s">
        <v>34</v>
      </c>
      <c r="F5" s="90" t="s">
        <v>74</v>
      </c>
      <c r="G5" s="90" t="s">
        <v>83</v>
      </c>
      <c r="H5" s="90" t="s">
        <v>60</v>
      </c>
      <c r="I5" s="50" t="s">
        <v>59</v>
      </c>
      <c r="J5" s="90" t="s">
        <v>70</v>
      </c>
      <c r="K5" s="90" t="s">
        <v>61</v>
      </c>
      <c r="L5" s="50" t="s">
        <v>37</v>
      </c>
      <c r="M5" s="50" t="s">
        <v>38</v>
      </c>
    </row>
    <row r="6" spans="1:13">
      <c r="A6" s="92" t="s">
        <v>32</v>
      </c>
      <c r="B6" s="92" t="s">
        <v>33</v>
      </c>
      <c r="C6" s="67">
        <v>0.8</v>
      </c>
      <c r="D6" s="68">
        <v>3</v>
      </c>
      <c r="E6" s="69">
        <v>34265</v>
      </c>
      <c r="F6" s="68">
        <v>4</v>
      </c>
      <c r="G6" s="79">
        <f>IF(E6&lt;&gt;"",DATEDIF(E6,DATE($G$4,1,1),"y"),"")</f>
        <v>32</v>
      </c>
      <c r="H6" s="91">
        <f>IF(D6&lt;&gt;0,IF(G6&gt;='Calcul Echelon'!$M$22,'Calcul Echelon'!$N$22,IF(G6&gt;='Calcul Echelon'!$M$21,'Calcul Echelon'!$N$21,IF(G6&gt;='Calcul Echelon'!$M$20,'Calcul Echelon'!$N$20,IF(G6&gt;='Calcul Echelon'!$M$19,'Calcul Echelon'!$N$19,IF(G6&gt;='Calcul Echelon'!$M$18,'Calcul Echelon'!$N$18,'Calcul Echelon'!$N$17))))),"")</f>
        <v>3</v>
      </c>
      <c r="I6" s="91">
        <f t="shared" ref="I6:I37" si="0">IF(D6&lt;&gt;0,F6+1,"")</f>
        <v>5</v>
      </c>
      <c r="J6" s="10">
        <f>IF(D6&lt;&gt;0,VLOOKUP(G6,'Calcul Echelon'!$B$4:$J$51,(D6+1)),"")</f>
        <v>12</v>
      </c>
      <c r="K6" s="211">
        <f t="shared" ref="K6:K37" si="1">IF(AND(E6&lt;&gt;"",D6&lt;&gt;""),IF(SUM(F6:F6)&gt;(G6-18),CONCATENATE("Max ",G6-18," ans"),MAX(H6,MIN(I6,J6))),"")</f>
        <v>5</v>
      </c>
      <c r="L6" s="212">
        <f ca="1">IF(K6&lt;&gt;"",VLOOKUP(K6,GrilleSTAE!$A$4:$Q$29,2*(D6)),"")</f>
        <v>5338.75</v>
      </c>
      <c r="M6" s="213">
        <f t="shared" ref="M6:M37" ca="1" si="2">IF(AND(L6&lt;&gt;"",C6&lt;&gt;""),MROUND(L6*C6,0.05),"")</f>
        <v>4271</v>
      </c>
    </row>
    <row r="7" spans="1:13">
      <c r="A7" s="66"/>
      <c r="B7" s="66"/>
      <c r="C7" s="67"/>
      <c r="D7" s="68"/>
      <c r="E7" s="69"/>
      <c r="F7" s="68"/>
      <c r="G7" s="79" t="str">
        <f t="shared" ref="G7:G70" si="3">IF(E7&lt;&gt;"",DATEDIF(E7,DATE($G$4,1,1),"y"),"")</f>
        <v/>
      </c>
      <c r="H7" s="91" t="str">
        <f>IF(D7&lt;&gt;0,IF(G7&gt;='Calcul Echelon'!$M$22,'Calcul Echelon'!$N$22,IF(G7&gt;='Calcul Echelon'!$M$21,'Calcul Echelon'!$N$21,IF(G7&gt;='Calcul Echelon'!$M$20,'Calcul Echelon'!$N$20,IF(G7&gt;='Calcul Echelon'!$M$19,'Calcul Echelon'!$N$19,IF(G7&gt;='Calcul Echelon'!$M$18,'Calcul Echelon'!$N$18,'Calcul Echelon'!$N$17))))),"")</f>
        <v/>
      </c>
      <c r="I7" s="91" t="str">
        <f t="shared" si="0"/>
        <v/>
      </c>
      <c r="J7" s="10" t="str">
        <f>IF(D7&lt;&gt;0,VLOOKUP(G7,'Calcul Echelon'!$B$4:$J$51,(D7+1)),"")</f>
        <v/>
      </c>
      <c r="K7" s="214" t="str">
        <f t="shared" si="1"/>
        <v/>
      </c>
      <c r="L7" s="212" t="str">
        <f>IF(K7&lt;&gt;"",VLOOKUP(K7,GrilleSTAE!$A$4:$Q$29,2*(D7)),"")</f>
        <v/>
      </c>
      <c r="M7" s="213" t="str">
        <f t="shared" si="2"/>
        <v/>
      </c>
    </row>
    <row r="8" spans="1:13">
      <c r="A8" s="66"/>
      <c r="B8" s="66"/>
      <c r="C8" s="67"/>
      <c r="D8" s="68"/>
      <c r="E8" s="69"/>
      <c r="F8" s="68"/>
      <c r="G8" s="79" t="str">
        <f t="shared" si="3"/>
        <v/>
      </c>
      <c r="H8" s="91" t="str">
        <f>IF(D8&lt;&gt;0,IF(G8&gt;='Calcul Echelon'!$M$22,'Calcul Echelon'!$N$22,IF(G8&gt;='Calcul Echelon'!$M$21,'Calcul Echelon'!$N$21,IF(G8&gt;='Calcul Echelon'!$M$20,'Calcul Echelon'!$N$20,IF(G8&gt;='Calcul Echelon'!$M$19,'Calcul Echelon'!$N$19,IF(G8&gt;='Calcul Echelon'!$M$18,'Calcul Echelon'!$N$18,'Calcul Echelon'!$N$17))))),"")</f>
        <v/>
      </c>
      <c r="I8" s="91" t="str">
        <f t="shared" si="0"/>
        <v/>
      </c>
      <c r="J8" s="10" t="str">
        <f>IF(D8&lt;&gt;0,VLOOKUP(G8,'Calcul Echelon'!$B$4:$J$51,(D8+1)),"")</f>
        <v/>
      </c>
      <c r="K8" s="214" t="str">
        <f t="shared" si="1"/>
        <v/>
      </c>
      <c r="L8" s="212" t="str">
        <f>IF(K8&lt;&gt;"",VLOOKUP(K8,GrilleSTAE!$A$4:$Q$29,2*(D8)),"")</f>
        <v/>
      </c>
      <c r="M8" s="213" t="str">
        <f t="shared" si="2"/>
        <v/>
      </c>
    </row>
    <row r="9" spans="1:13">
      <c r="A9" s="66"/>
      <c r="B9" s="66"/>
      <c r="C9" s="67"/>
      <c r="D9" s="68"/>
      <c r="E9" s="69"/>
      <c r="F9" s="68"/>
      <c r="G9" s="79" t="str">
        <f t="shared" si="3"/>
        <v/>
      </c>
      <c r="H9" s="91" t="str">
        <f>IF(D9&lt;&gt;0,IF(G9&gt;='Calcul Echelon'!$M$22,'Calcul Echelon'!$N$22,IF(G9&gt;='Calcul Echelon'!$M$21,'Calcul Echelon'!$N$21,IF(G9&gt;='Calcul Echelon'!$M$20,'Calcul Echelon'!$N$20,IF(G9&gt;='Calcul Echelon'!$M$19,'Calcul Echelon'!$N$19,IF(G9&gt;='Calcul Echelon'!$M$18,'Calcul Echelon'!$N$18,'Calcul Echelon'!$N$17))))),"")</f>
        <v/>
      </c>
      <c r="I9" s="91" t="str">
        <f t="shared" si="0"/>
        <v/>
      </c>
      <c r="J9" s="10" t="str">
        <f>IF(D9&lt;&gt;0,VLOOKUP(G9,'Calcul Echelon'!$B$4:$J$51,(D9+1)),"")</f>
        <v/>
      </c>
      <c r="K9" s="214" t="str">
        <f t="shared" si="1"/>
        <v/>
      </c>
      <c r="L9" s="212" t="str">
        <f>IF(K9&lt;&gt;"",VLOOKUP(K9,GrilleSTAE!$A$4:$Q$29,2*(D9)),"")</f>
        <v/>
      </c>
      <c r="M9" s="213" t="str">
        <f t="shared" si="2"/>
        <v/>
      </c>
    </row>
    <row r="10" spans="1:13">
      <c r="A10" s="66"/>
      <c r="B10" s="66"/>
      <c r="C10" s="67"/>
      <c r="D10" s="68"/>
      <c r="E10" s="69"/>
      <c r="F10" s="68"/>
      <c r="G10" s="79" t="str">
        <f t="shared" si="3"/>
        <v/>
      </c>
      <c r="H10" s="91" t="str">
        <f>IF(D10&lt;&gt;0,IF(G10&gt;='Calcul Echelon'!$M$22,'Calcul Echelon'!$N$22,IF(G10&gt;='Calcul Echelon'!$M$21,'Calcul Echelon'!$N$21,IF(G10&gt;='Calcul Echelon'!$M$20,'Calcul Echelon'!$N$20,IF(G10&gt;='Calcul Echelon'!$M$19,'Calcul Echelon'!$N$19,IF(G10&gt;='Calcul Echelon'!$M$18,'Calcul Echelon'!$N$18,'Calcul Echelon'!$N$17))))),"")</f>
        <v/>
      </c>
      <c r="I10" s="91" t="str">
        <f t="shared" si="0"/>
        <v/>
      </c>
      <c r="J10" s="10" t="str">
        <f>IF(D10&lt;&gt;0,VLOOKUP(G10,'Calcul Echelon'!$B$4:$J$51,(D10+1)),"")</f>
        <v/>
      </c>
      <c r="K10" s="214" t="str">
        <f t="shared" si="1"/>
        <v/>
      </c>
      <c r="L10" s="212" t="str">
        <f>IF(K10&lt;&gt;"",VLOOKUP(K10,GrilleSTAE!$A$4:$Q$29,2*(D10)),"")</f>
        <v/>
      </c>
      <c r="M10" s="213" t="str">
        <f t="shared" si="2"/>
        <v/>
      </c>
    </row>
    <row r="11" spans="1:13">
      <c r="A11" s="66"/>
      <c r="B11" s="66"/>
      <c r="C11" s="67"/>
      <c r="D11" s="68"/>
      <c r="E11" s="69"/>
      <c r="F11" s="68"/>
      <c r="G11" s="79" t="str">
        <f t="shared" si="3"/>
        <v/>
      </c>
      <c r="H11" s="91" t="str">
        <f>IF(D11&lt;&gt;0,IF(G11&gt;='Calcul Echelon'!$M$22,'Calcul Echelon'!$N$22,IF(G11&gt;='Calcul Echelon'!$M$21,'Calcul Echelon'!$N$21,IF(G11&gt;='Calcul Echelon'!$M$20,'Calcul Echelon'!$N$20,IF(G11&gt;='Calcul Echelon'!$M$19,'Calcul Echelon'!$N$19,IF(G11&gt;='Calcul Echelon'!$M$18,'Calcul Echelon'!$N$18,'Calcul Echelon'!$N$17))))),"")</f>
        <v/>
      </c>
      <c r="I11" s="91" t="str">
        <f t="shared" si="0"/>
        <v/>
      </c>
      <c r="J11" s="10" t="str">
        <f>IF(D11&lt;&gt;0,VLOOKUP(G11,'Calcul Echelon'!$B$4:$J$51,(D11+1)),"")</f>
        <v/>
      </c>
      <c r="K11" s="214" t="str">
        <f t="shared" si="1"/>
        <v/>
      </c>
      <c r="L11" s="212" t="str">
        <f>IF(K11&lt;&gt;"",VLOOKUP(K11,GrilleSTAE!$A$4:$Q$29,2*(D11)),"")</f>
        <v/>
      </c>
      <c r="M11" s="213" t="str">
        <f t="shared" si="2"/>
        <v/>
      </c>
    </row>
    <row r="12" spans="1:13">
      <c r="A12" s="66"/>
      <c r="B12" s="66"/>
      <c r="C12" s="67"/>
      <c r="D12" s="68"/>
      <c r="E12" s="69"/>
      <c r="F12" s="68"/>
      <c r="G12" s="79" t="str">
        <f t="shared" si="3"/>
        <v/>
      </c>
      <c r="H12" s="91" t="str">
        <f>IF(D12&lt;&gt;0,IF(G12&gt;='Calcul Echelon'!$M$22,'Calcul Echelon'!$N$22,IF(G12&gt;='Calcul Echelon'!$M$21,'Calcul Echelon'!$N$21,IF(G12&gt;='Calcul Echelon'!$M$20,'Calcul Echelon'!$N$20,IF(G12&gt;='Calcul Echelon'!$M$19,'Calcul Echelon'!$N$19,IF(G12&gt;='Calcul Echelon'!$M$18,'Calcul Echelon'!$N$18,'Calcul Echelon'!$N$17))))),"")</f>
        <v/>
      </c>
      <c r="I12" s="91" t="str">
        <f t="shared" si="0"/>
        <v/>
      </c>
      <c r="J12" s="10" t="str">
        <f>IF(D12&lt;&gt;0,VLOOKUP(G12,'Calcul Echelon'!$B$4:$J$51,(D12+1)),"")</f>
        <v/>
      </c>
      <c r="K12" s="214" t="str">
        <f t="shared" si="1"/>
        <v/>
      </c>
      <c r="L12" s="212" t="str">
        <f>IF(K12&lt;&gt;"",VLOOKUP(K12,GrilleSTAE!$A$4:$Q$29,2*(D12)),"")</f>
        <v/>
      </c>
      <c r="M12" s="213" t="str">
        <f t="shared" si="2"/>
        <v/>
      </c>
    </row>
    <row r="13" spans="1:13">
      <c r="A13" s="66"/>
      <c r="B13" s="66"/>
      <c r="C13" s="67"/>
      <c r="D13" s="68"/>
      <c r="E13" s="69"/>
      <c r="F13" s="68"/>
      <c r="G13" s="79" t="str">
        <f t="shared" si="3"/>
        <v/>
      </c>
      <c r="H13" s="91" t="str">
        <f>IF(D13&lt;&gt;0,IF(G13&gt;='Calcul Echelon'!$M$22,'Calcul Echelon'!$N$22,IF(G13&gt;='Calcul Echelon'!$M$21,'Calcul Echelon'!$N$21,IF(G13&gt;='Calcul Echelon'!$M$20,'Calcul Echelon'!$N$20,IF(G13&gt;='Calcul Echelon'!$M$19,'Calcul Echelon'!$N$19,IF(G13&gt;='Calcul Echelon'!$M$18,'Calcul Echelon'!$N$18,'Calcul Echelon'!$N$17))))),"")</f>
        <v/>
      </c>
      <c r="I13" s="91" t="str">
        <f t="shared" si="0"/>
        <v/>
      </c>
      <c r="J13" s="10" t="str">
        <f>IF(D13&lt;&gt;0,VLOOKUP(G13,'Calcul Echelon'!$B$4:$J$51,(D13+1)),"")</f>
        <v/>
      </c>
      <c r="K13" s="214" t="str">
        <f t="shared" si="1"/>
        <v/>
      </c>
      <c r="L13" s="212" t="str">
        <f>IF(K13&lt;&gt;"",VLOOKUP(K13,GrilleSTAE!$A$4:$Q$29,2*(D13)),"")</f>
        <v/>
      </c>
      <c r="M13" s="213" t="str">
        <f t="shared" si="2"/>
        <v/>
      </c>
    </row>
    <row r="14" spans="1:13">
      <c r="A14" s="66"/>
      <c r="B14" s="66"/>
      <c r="C14" s="67"/>
      <c r="D14" s="68"/>
      <c r="E14" s="69"/>
      <c r="F14" s="68"/>
      <c r="G14" s="79" t="str">
        <f t="shared" si="3"/>
        <v/>
      </c>
      <c r="H14" s="91" t="str">
        <f>IF(D14&lt;&gt;0,IF(G14&gt;='Calcul Echelon'!$M$22,'Calcul Echelon'!$N$22,IF(G14&gt;='Calcul Echelon'!$M$21,'Calcul Echelon'!$N$21,IF(G14&gt;='Calcul Echelon'!$M$20,'Calcul Echelon'!$N$20,IF(G14&gt;='Calcul Echelon'!$M$19,'Calcul Echelon'!$N$19,IF(G14&gt;='Calcul Echelon'!$M$18,'Calcul Echelon'!$N$18,'Calcul Echelon'!$N$17))))),"")</f>
        <v/>
      </c>
      <c r="I14" s="91" t="str">
        <f t="shared" si="0"/>
        <v/>
      </c>
      <c r="J14" s="10" t="str">
        <f>IF(D14&lt;&gt;0,VLOOKUP(G14,'Calcul Echelon'!$B$4:$J$51,(D14+1)),"")</f>
        <v/>
      </c>
      <c r="K14" s="214" t="str">
        <f t="shared" si="1"/>
        <v/>
      </c>
      <c r="L14" s="212" t="str">
        <f>IF(K14&lt;&gt;"",VLOOKUP(K14,GrilleSTAE!$A$4:$Q$29,2*(D14)),"")</f>
        <v/>
      </c>
      <c r="M14" s="213" t="str">
        <f t="shared" si="2"/>
        <v/>
      </c>
    </row>
    <row r="15" spans="1:13">
      <c r="A15" s="66"/>
      <c r="B15" s="66"/>
      <c r="C15" s="67"/>
      <c r="D15" s="68"/>
      <c r="E15" s="69"/>
      <c r="F15" s="68"/>
      <c r="G15" s="79" t="str">
        <f t="shared" si="3"/>
        <v/>
      </c>
      <c r="H15" s="91" t="str">
        <f>IF(D15&lt;&gt;0,IF(G15&gt;='Calcul Echelon'!$M$22,'Calcul Echelon'!$N$22,IF(G15&gt;='Calcul Echelon'!$M$21,'Calcul Echelon'!$N$21,IF(G15&gt;='Calcul Echelon'!$M$20,'Calcul Echelon'!$N$20,IF(G15&gt;='Calcul Echelon'!$M$19,'Calcul Echelon'!$N$19,IF(G15&gt;='Calcul Echelon'!$M$18,'Calcul Echelon'!$N$18,'Calcul Echelon'!$N$17))))),"")</f>
        <v/>
      </c>
      <c r="I15" s="91" t="str">
        <f t="shared" si="0"/>
        <v/>
      </c>
      <c r="J15" s="10" t="str">
        <f>IF(D15&lt;&gt;0,VLOOKUP(G15,'Calcul Echelon'!$B$4:$J$51,(D15+1)),"")</f>
        <v/>
      </c>
      <c r="K15" s="214" t="str">
        <f t="shared" si="1"/>
        <v/>
      </c>
      <c r="L15" s="212" t="str">
        <f>IF(K15&lt;&gt;"",VLOOKUP(K15,GrilleSTAE!$A$4:$Q$29,2*(D15)),"")</f>
        <v/>
      </c>
      <c r="M15" s="213" t="str">
        <f t="shared" si="2"/>
        <v/>
      </c>
    </row>
    <row r="16" spans="1:13">
      <c r="A16" s="66"/>
      <c r="B16" s="66"/>
      <c r="C16" s="67"/>
      <c r="D16" s="68"/>
      <c r="E16" s="69"/>
      <c r="F16" s="68"/>
      <c r="G16" s="79" t="str">
        <f t="shared" si="3"/>
        <v/>
      </c>
      <c r="H16" s="91" t="str">
        <f>IF(D16&lt;&gt;0,IF(G16&gt;='Calcul Echelon'!$M$22,'Calcul Echelon'!$N$22,IF(G16&gt;='Calcul Echelon'!$M$21,'Calcul Echelon'!$N$21,IF(G16&gt;='Calcul Echelon'!$M$20,'Calcul Echelon'!$N$20,IF(G16&gt;='Calcul Echelon'!$M$19,'Calcul Echelon'!$N$19,IF(G16&gt;='Calcul Echelon'!$M$18,'Calcul Echelon'!$N$18,'Calcul Echelon'!$N$17))))),"")</f>
        <v/>
      </c>
      <c r="I16" s="91" t="str">
        <f t="shared" si="0"/>
        <v/>
      </c>
      <c r="J16" s="10" t="str">
        <f>IF(D16&lt;&gt;0,VLOOKUP(G16,'Calcul Echelon'!$B$4:$J$51,(D16+1)),"")</f>
        <v/>
      </c>
      <c r="K16" s="214" t="str">
        <f t="shared" si="1"/>
        <v/>
      </c>
      <c r="L16" s="212" t="str">
        <f>IF(K16&lt;&gt;"",VLOOKUP(K16,GrilleSTAE!$A$4:$Q$29,2*(D16)),"")</f>
        <v/>
      </c>
      <c r="M16" s="213" t="str">
        <f t="shared" si="2"/>
        <v/>
      </c>
    </row>
    <row r="17" spans="1:13">
      <c r="A17" s="66"/>
      <c r="B17" s="66"/>
      <c r="C17" s="67"/>
      <c r="D17" s="68"/>
      <c r="E17" s="69"/>
      <c r="F17" s="68"/>
      <c r="G17" s="79" t="str">
        <f t="shared" si="3"/>
        <v/>
      </c>
      <c r="H17" s="91" t="str">
        <f>IF(D17&lt;&gt;0,IF(G17&gt;='Calcul Echelon'!$M$22,'Calcul Echelon'!$N$22,IF(G17&gt;='Calcul Echelon'!$M$21,'Calcul Echelon'!$N$21,IF(G17&gt;='Calcul Echelon'!$M$20,'Calcul Echelon'!$N$20,IF(G17&gt;='Calcul Echelon'!$M$19,'Calcul Echelon'!$N$19,IF(G17&gt;='Calcul Echelon'!$M$18,'Calcul Echelon'!$N$18,'Calcul Echelon'!$N$17))))),"")</f>
        <v/>
      </c>
      <c r="I17" s="91" t="str">
        <f t="shared" si="0"/>
        <v/>
      </c>
      <c r="J17" s="10" t="str">
        <f>IF(D17&lt;&gt;0,VLOOKUP(G17,'Calcul Echelon'!$B$4:$J$51,(D17+1)),"")</f>
        <v/>
      </c>
      <c r="K17" s="214" t="str">
        <f t="shared" si="1"/>
        <v/>
      </c>
      <c r="L17" s="212" t="str">
        <f>IF(K17&lt;&gt;"",VLOOKUP(K17,GrilleSTAE!$A$4:$Q$29,2*(D17)),"")</f>
        <v/>
      </c>
      <c r="M17" s="213" t="str">
        <f t="shared" si="2"/>
        <v/>
      </c>
    </row>
    <row r="18" spans="1:13">
      <c r="A18" s="66"/>
      <c r="B18" s="66"/>
      <c r="C18" s="67"/>
      <c r="D18" s="68"/>
      <c r="E18" s="69"/>
      <c r="F18" s="68"/>
      <c r="G18" s="79" t="str">
        <f t="shared" si="3"/>
        <v/>
      </c>
      <c r="H18" s="91" t="str">
        <f>IF(D18&lt;&gt;0,IF(G18&gt;='Calcul Echelon'!$M$22,'Calcul Echelon'!$N$22,IF(G18&gt;='Calcul Echelon'!$M$21,'Calcul Echelon'!$N$21,IF(G18&gt;='Calcul Echelon'!$M$20,'Calcul Echelon'!$N$20,IF(G18&gt;='Calcul Echelon'!$M$19,'Calcul Echelon'!$N$19,IF(G18&gt;='Calcul Echelon'!$M$18,'Calcul Echelon'!$N$18,'Calcul Echelon'!$N$17))))),"")</f>
        <v/>
      </c>
      <c r="I18" s="91" t="str">
        <f t="shared" si="0"/>
        <v/>
      </c>
      <c r="J18" s="10" t="str">
        <f>IF(D18&lt;&gt;0,VLOOKUP(G18,'Calcul Echelon'!$B$4:$J$51,(D18+1)),"")</f>
        <v/>
      </c>
      <c r="K18" s="214" t="str">
        <f t="shared" si="1"/>
        <v/>
      </c>
      <c r="L18" s="212" t="str">
        <f>IF(K18&lt;&gt;"",VLOOKUP(K18,GrilleSTAE!$A$4:$Q$29,2*(D18)),"")</f>
        <v/>
      </c>
      <c r="M18" s="213" t="str">
        <f t="shared" si="2"/>
        <v/>
      </c>
    </row>
    <row r="19" spans="1:13">
      <c r="A19" s="66"/>
      <c r="B19" s="66"/>
      <c r="C19" s="67"/>
      <c r="D19" s="68"/>
      <c r="E19" s="69"/>
      <c r="F19" s="68"/>
      <c r="G19" s="79" t="str">
        <f t="shared" si="3"/>
        <v/>
      </c>
      <c r="H19" s="91" t="str">
        <f>IF(D19&lt;&gt;0,IF(G19&gt;='Calcul Echelon'!$M$22,'Calcul Echelon'!$N$22,IF(G19&gt;='Calcul Echelon'!$M$21,'Calcul Echelon'!$N$21,IF(G19&gt;='Calcul Echelon'!$M$20,'Calcul Echelon'!$N$20,IF(G19&gt;='Calcul Echelon'!$M$19,'Calcul Echelon'!$N$19,IF(G19&gt;='Calcul Echelon'!$M$18,'Calcul Echelon'!$N$18,'Calcul Echelon'!$N$17))))),"")</f>
        <v/>
      </c>
      <c r="I19" s="91" t="str">
        <f t="shared" si="0"/>
        <v/>
      </c>
      <c r="J19" s="10" t="str">
        <f>IF(D19&lt;&gt;0,VLOOKUP(G19,'Calcul Echelon'!$B$4:$J$51,(D19+1)),"")</f>
        <v/>
      </c>
      <c r="K19" s="214" t="str">
        <f t="shared" si="1"/>
        <v/>
      </c>
      <c r="L19" s="212" t="str">
        <f>IF(K19&lt;&gt;"",VLOOKUP(K19,GrilleSTAE!$A$4:$Q$29,2*(D19)),"")</f>
        <v/>
      </c>
      <c r="M19" s="213" t="str">
        <f t="shared" si="2"/>
        <v/>
      </c>
    </row>
    <row r="20" spans="1:13">
      <c r="A20" s="66"/>
      <c r="B20" s="66"/>
      <c r="C20" s="67"/>
      <c r="D20" s="68"/>
      <c r="E20" s="69"/>
      <c r="F20" s="68"/>
      <c r="G20" s="79" t="str">
        <f t="shared" si="3"/>
        <v/>
      </c>
      <c r="H20" s="91" t="str">
        <f>IF(D20&lt;&gt;0,IF(G20&gt;'Calcul Echelon'!$M$22,'Calcul Echelon'!$N$22,IF(G20&gt;'Calcul Echelon'!$M$21,'Calcul Echelon'!$N$21,IF(G20&gt;'Calcul Echelon'!$M$20,'Calcul Echelon'!$N$20,IF(G20&gt;'Calcul Echelon'!$M$19,'Calcul Echelon'!$N$19,IF(G20&gt;'Calcul Echelon'!$M$18,'Calcul Echelon'!$N$18,'Calcul Echelon'!$N$17))))),"")</f>
        <v/>
      </c>
      <c r="I20" s="91" t="str">
        <f t="shared" si="0"/>
        <v/>
      </c>
      <c r="J20" s="10" t="str">
        <f>IF(D20&lt;&gt;0,VLOOKUP(G20,'Calcul Echelon'!$B$4:$J$51,(D20+1)),"")</f>
        <v/>
      </c>
      <c r="K20" s="214" t="str">
        <f t="shared" si="1"/>
        <v/>
      </c>
      <c r="L20" s="212" t="str">
        <f>IF(K20&lt;&gt;"",VLOOKUP(K20,GrilleSTAE!$A$4:$Q$29,2*(D20)),"")</f>
        <v/>
      </c>
      <c r="M20" s="213" t="str">
        <f t="shared" si="2"/>
        <v/>
      </c>
    </row>
    <row r="21" spans="1:13">
      <c r="A21" s="66"/>
      <c r="B21" s="66"/>
      <c r="C21" s="67"/>
      <c r="D21" s="68"/>
      <c r="E21" s="69"/>
      <c r="F21" s="68"/>
      <c r="G21" s="79" t="str">
        <f t="shared" si="3"/>
        <v/>
      </c>
      <c r="H21" s="91" t="str">
        <f>IF(D21&lt;&gt;0,IF(G21&gt;'Calcul Echelon'!$M$22,'Calcul Echelon'!$N$22,IF(G21&gt;'Calcul Echelon'!$M$21,'Calcul Echelon'!$N$21,IF(G21&gt;'Calcul Echelon'!$M$20,'Calcul Echelon'!$N$20,IF(G21&gt;'Calcul Echelon'!$M$19,'Calcul Echelon'!$N$19,IF(G21&gt;'Calcul Echelon'!$M$18,'Calcul Echelon'!$N$18,'Calcul Echelon'!$N$17))))),"")</f>
        <v/>
      </c>
      <c r="I21" s="91" t="str">
        <f t="shared" si="0"/>
        <v/>
      </c>
      <c r="J21" s="10" t="str">
        <f>IF(D21&lt;&gt;0,VLOOKUP(G21,'Calcul Echelon'!$B$4:$J$51,(D21+1)),"")</f>
        <v/>
      </c>
      <c r="K21" s="214" t="str">
        <f t="shared" si="1"/>
        <v/>
      </c>
      <c r="L21" s="212" t="str">
        <f>IF(K21&lt;&gt;"",VLOOKUP(K21,GrilleSTAE!$A$4:$Q$29,2*(D21)),"")</f>
        <v/>
      </c>
      <c r="M21" s="213" t="str">
        <f t="shared" si="2"/>
        <v/>
      </c>
    </row>
    <row r="22" spans="1:13">
      <c r="A22" s="66"/>
      <c r="B22" s="66"/>
      <c r="C22" s="67"/>
      <c r="D22" s="68"/>
      <c r="E22" s="69"/>
      <c r="F22" s="68"/>
      <c r="G22" s="79" t="str">
        <f t="shared" si="3"/>
        <v/>
      </c>
      <c r="H22" s="91" t="str">
        <f>IF(D22&lt;&gt;0,IF(G22&gt;'Calcul Echelon'!$M$22,'Calcul Echelon'!$N$22,IF(G22&gt;'Calcul Echelon'!$M$21,'Calcul Echelon'!$N$21,IF(G22&gt;'Calcul Echelon'!$M$20,'Calcul Echelon'!$N$20,IF(G22&gt;'Calcul Echelon'!$M$19,'Calcul Echelon'!$N$19,IF(G22&gt;'Calcul Echelon'!$M$18,'Calcul Echelon'!$N$18,'Calcul Echelon'!$N$17))))),"")</f>
        <v/>
      </c>
      <c r="I22" s="91" t="str">
        <f t="shared" si="0"/>
        <v/>
      </c>
      <c r="J22" s="10" t="str">
        <f>IF(D22&lt;&gt;0,VLOOKUP(G22,'Calcul Echelon'!$B$4:$J$51,(D22+1)),"")</f>
        <v/>
      </c>
      <c r="K22" s="214" t="str">
        <f t="shared" si="1"/>
        <v/>
      </c>
      <c r="L22" s="212" t="str">
        <f>IF(K22&lt;&gt;"",VLOOKUP(K22,GrilleSTAE!$A$4:$Q$29,2*(D22)),"")</f>
        <v/>
      </c>
      <c r="M22" s="213" t="str">
        <f t="shared" si="2"/>
        <v/>
      </c>
    </row>
    <row r="23" spans="1:13">
      <c r="A23" s="66"/>
      <c r="B23" s="66"/>
      <c r="C23" s="67"/>
      <c r="D23" s="68"/>
      <c r="E23" s="69"/>
      <c r="F23" s="68"/>
      <c r="G23" s="79" t="str">
        <f t="shared" si="3"/>
        <v/>
      </c>
      <c r="H23" s="91" t="str">
        <f>IF(D23&lt;&gt;0,IF(G23&gt;'Calcul Echelon'!$M$22,'Calcul Echelon'!$N$22,IF(G23&gt;'Calcul Echelon'!$M$21,'Calcul Echelon'!$N$21,IF(G23&gt;'Calcul Echelon'!$M$20,'Calcul Echelon'!$N$20,IF(G23&gt;'Calcul Echelon'!$M$19,'Calcul Echelon'!$N$19,IF(G23&gt;'Calcul Echelon'!$M$18,'Calcul Echelon'!$N$18,'Calcul Echelon'!$N$17))))),"")</f>
        <v/>
      </c>
      <c r="I23" s="91" t="str">
        <f t="shared" si="0"/>
        <v/>
      </c>
      <c r="J23" s="10" t="str">
        <f>IF(D23&lt;&gt;0,VLOOKUP(G23,'Calcul Echelon'!$B$4:$J$51,(D23+1)),"")</f>
        <v/>
      </c>
      <c r="K23" s="214" t="str">
        <f t="shared" si="1"/>
        <v/>
      </c>
      <c r="L23" s="212" t="str">
        <f>IF(K23&lt;&gt;"",VLOOKUP(K23,GrilleSTAE!$A$4:$Q$29,2*(D23)),"")</f>
        <v/>
      </c>
      <c r="M23" s="213" t="str">
        <f t="shared" si="2"/>
        <v/>
      </c>
    </row>
    <row r="24" spans="1:13">
      <c r="A24" s="66"/>
      <c r="B24" s="66"/>
      <c r="C24" s="67"/>
      <c r="D24" s="68"/>
      <c r="E24" s="69"/>
      <c r="F24" s="68"/>
      <c r="G24" s="79" t="str">
        <f t="shared" si="3"/>
        <v/>
      </c>
      <c r="H24" s="91" t="str">
        <f>IF(D24&lt;&gt;0,IF(G24&gt;'Calcul Echelon'!$M$22,'Calcul Echelon'!$N$22,IF(G24&gt;'Calcul Echelon'!$M$21,'Calcul Echelon'!$N$21,IF(G24&gt;'Calcul Echelon'!$M$20,'Calcul Echelon'!$N$20,IF(G24&gt;'Calcul Echelon'!$M$19,'Calcul Echelon'!$N$19,IF(G24&gt;'Calcul Echelon'!$M$18,'Calcul Echelon'!$N$18,'Calcul Echelon'!$N$17))))),"")</f>
        <v/>
      </c>
      <c r="I24" s="91" t="str">
        <f t="shared" si="0"/>
        <v/>
      </c>
      <c r="J24" s="10" t="str">
        <f>IF(D24&lt;&gt;0,VLOOKUP(G24,'Calcul Echelon'!$B$4:$J$51,(D24+1)),"")</f>
        <v/>
      </c>
      <c r="K24" s="214" t="str">
        <f t="shared" si="1"/>
        <v/>
      </c>
      <c r="L24" s="212" t="str">
        <f>IF(K24&lt;&gt;"",VLOOKUP(K24,GrilleSTAE!$A$4:$Q$29,2*(D24)),"")</f>
        <v/>
      </c>
      <c r="M24" s="213" t="str">
        <f t="shared" si="2"/>
        <v/>
      </c>
    </row>
    <row r="25" spans="1:13">
      <c r="A25" s="66"/>
      <c r="B25" s="66"/>
      <c r="C25" s="67"/>
      <c r="D25" s="68"/>
      <c r="E25" s="69"/>
      <c r="F25" s="68"/>
      <c r="G25" s="79" t="str">
        <f t="shared" si="3"/>
        <v/>
      </c>
      <c r="H25" s="91" t="str">
        <f>IF(D25&lt;&gt;0,IF(G25&gt;'Calcul Echelon'!$M$22,'Calcul Echelon'!$N$22,IF(G25&gt;'Calcul Echelon'!$M$21,'Calcul Echelon'!$N$21,IF(G25&gt;'Calcul Echelon'!$M$20,'Calcul Echelon'!$N$20,IF(G25&gt;'Calcul Echelon'!$M$19,'Calcul Echelon'!$N$19,IF(G25&gt;'Calcul Echelon'!$M$18,'Calcul Echelon'!$N$18,'Calcul Echelon'!$N$17))))),"")</f>
        <v/>
      </c>
      <c r="I25" s="91" t="str">
        <f t="shared" si="0"/>
        <v/>
      </c>
      <c r="J25" s="10" t="str">
        <f>IF(D25&lt;&gt;0,VLOOKUP(G25,'Calcul Echelon'!$B$4:$J$51,(D25+1)),"")</f>
        <v/>
      </c>
      <c r="K25" s="214" t="str">
        <f t="shared" si="1"/>
        <v/>
      </c>
      <c r="L25" s="212" t="str">
        <f>IF(K25&lt;&gt;"",VLOOKUP(K25,GrilleSTAE!$A$4:$Q$29,2*(D25)),"")</f>
        <v/>
      </c>
      <c r="M25" s="213" t="str">
        <f t="shared" si="2"/>
        <v/>
      </c>
    </row>
    <row r="26" spans="1:13">
      <c r="A26" s="66"/>
      <c r="B26" s="66"/>
      <c r="C26" s="67"/>
      <c r="D26" s="68"/>
      <c r="E26" s="69"/>
      <c r="F26" s="68"/>
      <c r="G26" s="79" t="str">
        <f t="shared" si="3"/>
        <v/>
      </c>
      <c r="H26" s="91" t="str">
        <f>IF(D26&lt;&gt;0,IF(G26&gt;'Calcul Echelon'!$M$22,'Calcul Echelon'!$N$22,IF(G26&gt;'Calcul Echelon'!$M$21,'Calcul Echelon'!$N$21,IF(G26&gt;'Calcul Echelon'!$M$20,'Calcul Echelon'!$N$20,IF(G26&gt;'Calcul Echelon'!$M$19,'Calcul Echelon'!$N$19,IF(G26&gt;'Calcul Echelon'!$M$18,'Calcul Echelon'!$N$18,'Calcul Echelon'!$N$17))))),"")</f>
        <v/>
      </c>
      <c r="I26" s="91" t="str">
        <f t="shared" si="0"/>
        <v/>
      </c>
      <c r="J26" s="10" t="str">
        <f>IF(D26&lt;&gt;0,VLOOKUP(G26,'Calcul Echelon'!$B$4:$J$51,(D26+1)),"")</f>
        <v/>
      </c>
      <c r="K26" s="214" t="str">
        <f t="shared" si="1"/>
        <v/>
      </c>
      <c r="L26" s="212" t="str">
        <f>IF(K26&lt;&gt;"",VLOOKUP(K26,GrilleSTAE!$A$4:$Q$29,2*(D26)),"")</f>
        <v/>
      </c>
      <c r="M26" s="213" t="str">
        <f t="shared" si="2"/>
        <v/>
      </c>
    </row>
    <row r="27" spans="1:13">
      <c r="A27" s="66"/>
      <c r="B27" s="66"/>
      <c r="C27" s="67"/>
      <c r="D27" s="68"/>
      <c r="E27" s="69"/>
      <c r="F27" s="68"/>
      <c r="G27" s="79" t="str">
        <f t="shared" si="3"/>
        <v/>
      </c>
      <c r="H27" s="91" t="str">
        <f>IF(D27&lt;&gt;0,IF(G27&gt;'Calcul Echelon'!$M$22,'Calcul Echelon'!$N$22,IF(G27&gt;'Calcul Echelon'!$M$21,'Calcul Echelon'!$N$21,IF(G27&gt;'Calcul Echelon'!$M$20,'Calcul Echelon'!$N$20,IF(G27&gt;'Calcul Echelon'!$M$19,'Calcul Echelon'!$N$19,IF(G27&gt;'Calcul Echelon'!$M$18,'Calcul Echelon'!$N$18,'Calcul Echelon'!$N$17))))),"")</f>
        <v/>
      </c>
      <c r="I27" s="91" t="str">
        <f t="shared" si="0"/>
        <v/>
      </c>
      <c r="J27" s="10" t="str">
        <f>IF(D27&lt;&gt;0,VLOOKUP(G27,'Calcul Echelon'!$B$4:$J$51,(D27+1)),"")</f>
        <v/>
      </c>
      <c r="K27" s="214" t="str">
        <f t="shared" si="1"/>
        <v/>
      </c>
      <c r="L27" s="212" t="str">
        <f>IF(K27&lt;&gt;"",VLOOKUP(K27,GrilleSTAE!$A$4:$Q$29,2*(D27)),"")</f>
        <v/>
      </c>
      <c r="M27" s="213" t="str">
        <f t="shared" si="2"/>
        <v/>
      </c>
    </row>
    <row r="28" spans="1:13">
      <c r="A28" s="66"/>
      <c r="B28" s="66"/>
      <c r="C28" s="67"/>
      <c r="D28" s="68"/>
      <c r="E28" s="69"/>
      <c r="F28" s="68"/>
      <c r="G28" s="79" t="str">
        <f t="shared" si="3"/>
        <v/>
      </c>
      <c r="H28" s="91" t="str">
        <f>IF(D28&lt;&gt;0,IF(G28&gt;'Calcul Echelon'!$M$22,'Calcul Echelon'!$N$22,IF(G28&gt;'Calcul Echelon'!$M$21,'Calcul Echelon'!$N$21,IF(G28&gt;'Calcul Echelon'!$M$20,'Calcul Echelon'!$N$20,IF(G28&gt;'Calcul Echelon'!$M$19,'Calcul Echelon'!$N$19,IF(G28&gt;'Calcul Echelon'!$M$18,'Calcul Echelon'!$N$18,'Calcul Echelon'!$N$17))))),"")</f>
        <v/>
      </c>
      <c r="I28" s="91" t="str">
        <f t="shared" si="0"/>
        <v/>
      </c>
      <c r="J28" s="10" t="str">
        <f>IF(D28&lt;&gt;0,VLOOKUP(G28,'Calcul Echelon'!$B$4:$J$51,(D28+1)),"")</f>
        <v/>
      </c>
      <c r="K28" s="214" t="str">
        <f t="shared" si="1"/>
        <v/>
      </c>
      <c r="L28" s="212" t="str">
        <f>IF(K28&lt;&gt;"",VLOOKUP(K28,GrilleSTAE!$A$4:$Q$29,2*(D28)),"")</f>
        <v/>
      </c>
      <c r="M28" s="213" t="str">
        <f t="shared" si="2"/>
        <v/>
      </c>
    </row>
    <row r="29" spans="1:13">
      <c r="A29" s="66"/>
      <c r="B29" s="66"/>
      <c r="C29" s="67"/>
      <c r="D29" s="68"/>
      <c r="E29" s="69"/>
      <c r="F29" s="68"/>
      <c r="G29" s="79" t="str">
        <f t="shared" si="3"/>
        <v/>
      </c>
      <c r="H29" s="91" t="str">
        <f>IF(D29&lt;&gt;0,IF(G29&gt;'Calcul Echelon'!$M$22,'Calcul Echelon'!$N$22,IF(G29&gt;'Calcul Echelon'!$M$21,'Calcul Echelon'!$N$21,IF(G29&gt;'Calcul Echelon'!$M$20,'Calcul Echelon'!$N$20,IF(G29&gt;'Calcul Echelon'!$M$19,'Calcul Echelon'!$N$19,IF(G29&gt;'Calcul Echelon'!$M$18,'Calcul Echelon'!$N$18,'Calcul Echelon'!$N$17))))),"")</f>
        <v/>
      </c>
      <c r="I29" s="91" t="str">
        <f t="shared" si="0"/>
        <v/>
      </c>
      <c r="J29" s="10" t="str">
        <f>IF(D29&lt;&gt;0,VLOOKUP(G29,'Calcul Echelon'!$B$4:$J$51,(D29+1)),"")</f>
        <v/>
      </c>
      <c r="K29" s="214" t="str">
        <f t="shared" si="1"/>
        <v/>
      </c>
      <c r="L29" s="212" t="str">
        <f>IF(K29&lt;&gt;"",VLOOKUP(K29,GrilleSTAE!$A$4:$Q$29,2*(D29)),"")</f>
        <v/>
      </c>
      <c r="M29" s="213" t="str">
        <f t="shared" si="2"/>
        <v/>
      </c>
    </row>
    <row r="30" spans="1:13">
      <c r="A30" s="66"/>
      <c r="B30" s="66"/>
      <c r="C30" s="67"/>
      <c r="D30" s="68"/>
      <c r="E30" s="69"/>
      <c r="F30" s="68"/>
      <c r="G30" s="79" t="str">
        <f t="shared" si="3"/>
        <v/>
      </c>
      <c r="H30" s="91" t="str">
        <f>IF(D30&lt;&gt;0,IF(G30&gt;'Calcul Echelon'!$M$22,'Calcul Echelon'!$N$22,IF(G30&gt;'Calcul Echelon'!$M$21,'Calcul Echelon'!$N$21,IF(G30&gt;'Calcul Echelon'!$M$20,'Calcul Echelon'!$N$20,IF(G30&gt;'Calcul Echelon'!$M$19,'Calcul Echelon'!$N$19,IF(G30&gt;'Calcul Echelon'!$M$18,'Calcul Echelon'!$N$18,'Calcul Echelon'!$N$17))))),"")</f>
        <v/>
      </c>
      <c r="I30" s="91" t="str">
        <f t="shared" si="0"/>
        <v/>
      </c>
      <c r="J30" s="10" t="str">
        <f>IF(D30&lt;&gt;0,VLOOKUP(G30,'Calcul Echelon'!$B$4:$J$51,(D30+1)),"")</f>
        <v/>
      </c>
      <c r="K30" s="214" t="str">
        <f t="shared" si="1"/>
        <v/>
      </c>
      <c r="L30" s="212" t="str">
        <f>IF(K30&lt;&gt;"",VLOOKUP(K30,GrilleSTAE!$A$4:$Q$29,2*(D30)),"")</f>
        <v/>
      </c>
      <c r="M30" s="213" t="str">
        <f t="shared" si="2"/>
        <v/>
      </c>
    </row>
    <row r="31" spans="1:13">
      <c r="A31" s="66"/>
      <c r="B31" s="66"/>
      <c r="C31" s="67"/>
      <c r="D31" s="68"/>
      <c r="E31" s="69"/>
      <c r="F31" s="68"/>
      <c r="G31" s="79" t="str">
        <f t="shared" si="3"/>
        <v/>
      </c>
      <c r="H31" s="91" t="str">
        <f>IF(D31&lt;&gt;0,IF(G31&gt;'Calcul Echelon'!$M$22,'Calcul Echelon'!$N$22,IF(G31&gt;'Calcul Echelon'!$M$21,'Calcul Echelon'!$N$21,IF(G31&gt;'Calcul Echelon'!$M$20,'Calcul Echelon'!$N$20,IF(G31&gt;'Calcul Echelon'!$M$19,'Calcul Echelon'!$N$19,IF(G31&gt;'Calcul Echelon'!$M$18,'Calcul Echelon'!$N$18,'Calcul Echelon'!$N$17))))),"")</f>
        <v/>
      </c>
      <c r="I31" s="91" t="str">
        <f t="shared" si="0"/>
        <v/>
      </c>
      <c r="J31" s="10" t="str">
        <f>IF(D31&lt;&gt;0,VLOOKUP(G31,'Calcul Echelon'!$B$4:$J$51,(D31+1)),"")</f>
        <v/>
      </c>
      <c r="K31" s="214" t="str">
        <f t="shared" si="1"/>
        <v/>
      </c>
      <c r="L31" s="212" t="str">
        <f>IF(K31&lt;&gt;"",VLOOKUP(K31,GrilleSTAE!$A$4:$Q$29,2*(D31)),"")</f>
        <v/>
      </c>
      <c r="M31" s="213" t="str">
        <f t="shared" si="2"/>
        <v/>
      </c>
    </row>
    <row r="32" spans="1:13">
      <c r="A32" s="66"/>
      <c r="B32" s="66"/>
      <c r="C32" s="67"/>
      <c r="D32" s="68"/>
      <c r="E32" s="69"/>
      <c r="F32" s="68"/>
      <c r="G32" s="79" t="str">
        <f t="shared" si="3"/>
        <v/>
      </c>
      <c r="H32" s="91" t="str">
        <f>IF(D32&lt;&gt;0,IF(G32&gt;'Calcul Echelon'!$M$22,'Calcul Echelon'!$N$22,IF(G32&gt;'Calcul Echelon'!$M$21,'Calcul Echelon'!$N$21,IF(G32&gt;'Calcul Echelon'!$M$20,'Calcul Echelon'!$N$20,IF(G32&gt;'Calcul Echelon'!$M$19,'Calcul Echelon'!$N$19,IF(G32&gt;'Calcul Echelon'!$M$18,'Calcul Echelon'!$N$18,'Calcul Echelon'!$N$17))))),"")</f>
        <v/>
      </c>
      <c r="I32" s="91" t="str">
        <f t="shared" si="0"/>
        <v/>
      </c>
      <c r="J32" s="10" t="str">
        <f>IF(D32&lt;&gt;0,VLOOKUP(G32,'Calcul Echelon'!$B$4:$J$51,(D32+1)),"")</f>
        <v/>
      </c>
      <c r="K32" s="214" t="str">
        <f t="shared" si="1"/>
        <v/>
      </c>
      <c r="L32" s="212" t="str">
        <f>IF(K32&lt;&gt;"",VLOOKUP(K32,GrilleSTAE!$A$4:$Q$29,2*(D32)),"")</f>
        <v/>
      </c>
      <c r="M32" s="213" t="str">
        <f t="shared" si="2"/>
        <v/>
      </c>
    </row>
    <row r="33" spans="1:13">
      <c r="A33" s="66"/>
      <c r="B33" s="66"/>
      <c r="C33" s="67"/>
      <c r="D33" s="68"/>
      <c r="E33" s="69"/>
      <c r="F33" s="68"/>
      <c r="G33" s="79" t="str">
        <f t="shared" si="3"/>
        <v/>
      </c>
      <c r="H33" s="91" t="str">
        <f>IF(D33&lt;&gt;0,IF(G33&gt;'Calcul Echelon'!$M$22,'Calcul Echelon'!$N$22,IF(G33&gt;'Calcul Echelon'!$M$21,'Calcul Echelon'!$N$21,IF(G33&gt;'Calcul Echelon'!$M$20,'Calcul Echelon'!$N$20,IF(G33&gt;'Calcul Echelon'!$M$19,'Calcul Echelon'!$N$19,IF(G33&gt;'Calcul Echelon'!$M$18,'Calcul Echelon'!$N$18,'Calcul Echelon'!$N$17))))),"")</f>
        <v/>
      </c>
      <c r="I33" s="91" t="str">
        <f t="shared" si="0"/>
        <v/>
      </c>
      <c r="J33" s="10" t="str">
        <f>IF(D33&lt;&gt;0,VLOOKUP(G33,'Calcul Echelon'!$B$4:$J$51,(D33+1)),"")</f>
        <v/>
      </c>
      <c r="K33" s="214" t="str">
        <f t="shared" si="1"/>
        <v/>
      </c>
      <c r="L33" s="212" t="str">
        <f>IF(K33&lt;&gt;"",VLOOKUP(K33,GrilleSTAE!$A$4:$Q$29,2*(D33)),"")</f>
        <v/>
      </c>
      <c r="M33" s="213" t="str">
        <f t="shared" si="2"/>
        <v/>
      </c>
    </row>
    <row r="34" spans="1:13">
      <c r="A34" s="66"/>
      <c r="B34" s="66"/>
      <c r="C34" s="67"/>
      <c r="D34" s="68"/>
      <c r="E34" s="69"/>
      <c r="F34" s="68"/>
      <c r="G34" s="79" t="str">
        <f t="shared" si="3"/>
        <v/>
      </c>
      <c r="H34" s="91" t="str">
        <f>IF(D34&lt;&gt;0,IF(G34&gt;'Calcul Echelon'!$M$22,'Calcul Echelon'!$N$22,IF(G34&gt;'Calcul Echelon'!$M$21,'Calcul Echelon'!$N$21,IF(G34&gt;'Calcul Echelon'!$M$20,'Calcul Echelon'!$N$20,IF(G34&gt;'Calcul Echelon'!$M$19,'Calcul Echelon'!$N$19,IF(G34&gt;'Calcul Echelon'!$M$18,'Calcul Echelon'!$N$18,'Calcul Echelon'!$N$17))))),"")</f>
        <v/>
      </c>
      <c r="I34" s="91" t="str">
        <f t="shared" si="0"/>
        <v/>
      </c>
      <c r="J34" s="10" t="str">
        <f>IF(D34&lt;&gt;0,VLOOKUP(G34,'Calcul Echelon'!$B$4:$J$51,(D34+1)),"")</f>
        <v/>
      </c>
      <c r="K34" s="214" t="str">
        <f t="shared" si="1"/>
        <v/>
      </c>
      <c r="L34" s="212" t="str">
        <f>IF(K34&lt;&gt;"",VLOOKUP(K34,GrilleSTAE!$A$4:$Q$29,2*(D34)),"")</f>
        <v/>
      </c>
      <c r="M34" s="213" t="str">
        <f t="shared" si="2"/>
        <v/>
      </c>
    </row>
    <row r="35" spans="1:13">
      <c r="A35" s="66"/>
      <c r="B35" s="66"/>
      <c r="C35" s="67"/>
      <c r="D35" s="68"/>
      <c r="E35" s="69"/>
      <c r="F35" s="68"/>
      <c r="G35" s="79" t="str">
        <f t="shared" si="3"/>
        <v/>
      </c>
      <c r="H35" s="91" t="str">
        <f>IF(D35&lt;&gt;0,IF(G35&gt;'Calcul Echelon'!$M$22,'Calcul Echelon'!$N$22,IF(G35&gt;'Calcul Echelon'!$M$21,'Calcul Echelon'!$N$21,IF(G35&gt;'Calcul Echelon'!$M$20,'Calcul Echelon'!$N$20,IF(G35&gt;'Calcul Echelon'!$M$19,'Calcul Echelon'!$N$19,IF(G35&gt;'Calcul Echelon'!$M$18,'Calcul Echelon'!$N$18,'Calcul Echelon'!$N$17))))),"")</f>
        <v/>
      </c>
      <c r="I35" s="91" t="str">
        <f t="shared" si="0"/>
        <v/>
      </c>
      <c r="J35" s="10" t="str">
        <f>IF(D35&lt;&gt;0,VLOOKUP(G35,'Calcul Echelon'!$B$4:$J$51,(D35+1)),"")</f>
        <v/>
      </c>
      <c r="K35" s="214" t="str">
        <f t="shared" si="1"/>
        <v/>
      </c>
      <c r="L35" s="212" t="str">
        <f>IF(K35&lt;&gt;"",VLOOKUP(K35,GrilleSTAE!$A$4:$Q$29,2*(D35)),"")</f>
        <v/>
      </c>
      <c r="M35" s="213" t="str">
        <f t="shared" si="2"/>
        <v/>
      </c>
    </row>
    <row r="36" spans="1:13">
      <c r="A36" s="66"/>
      <c r="B36" s="66"/>
      <c r="C36" s="67"/>
      <c r="D36" s="68"/>
      <c r="E36" s="69"/>
      <c r="F36" s="68"/>
      <c r="G36" s="79" t="str">
        <f t="shared" si="3"/>
        <v/>
      </c>
      <c r="H36" s="91" t="str">
        <f>IF(D36&lt;&gt;0,IF(G36&gt;'Calcul Echelon'!$M$22,'Calcul Echelon'!$N$22,IF(G36&gt;'Calcul Echelon'!$M$21,'Calcul Echelon'!$N$21,IF(G36&gt;'Calcul Echelon'!$M$20,'Calcul Echelon'!$N$20,IF(G36&gt;'Calcul Echelon'!$M$19,'Calcul Echelon'!$N$19,IF(G36&gt;'Calcul Echelon'!$M$18,'Calcul Echelon'!$N$18,'Calcul Echelon'!$N$17))))),"")</f>
        <v/>
      </c>
      <c r="I36" s="91" t="str">
        <f t="shared" si="0"/>
        <v/>
      </c>
      <c r="J36" s="10" t="str">
        <f>IF(D36&lt;&gt;0,VLOOKUP(G36,'Calcul Echelon'!$B$4:$J$51,(D36+1)),"")</f>
        <v/>
      </c>
      <c r="K36" s="214" t="str">
        <f t="shared" si="1"/>
        <v/>
      </c>
      <c r="L36" s="212" t="str">
        <f>IF(K36&lt;&gt;"",VLOOKUP(K36,GrilleSTAE!$A$4:$Q$29,2*(D36)),"")</f>
        <v/>
      </c>
      <c r="M36" s="213" t="str">
        <f t="shared" si="2"/>
        <v/>
      </c>
    </row>
    <row r="37" spans="1:13">
      <c r="A37" s="66"/>
      <c r="B37" s="66"/>
      <c r="C37" s="67"/>
      <c r="D37" s="68"/>
      <c r="E37" s="69"/>
      <c r="F37" s="68"/>
      <c r="G37" s="79" t="str">
        <f t="shared" si="3"/>
        <v/>
      </c>
      <c r="H37" s="91" t="str">
        <f>IF(D37&lt;&gt;0,IF(G37&gt;'Calcul Echelon'!$M$22,'Calcul Echelon'!$N$22,IF(G37&gt;'Calcul Echelon'!$M$21,'Calcul Echelon'!$N$21,IF(G37&gt;'Calcul Echelon'!$M$20,'Calcul Echelon'!$N$20,IF(G37&gt;'Calcul Echelon'!$M$19,'Calcul Echelon'!$N$19,IF(G37&gt;'Calcul Echelon'!$M$18,'Calcul Echelon'!$N$18,'Calcul Echelon'!$N$17))))),"")</f>
        <v/>
      </c>
      <c r="I37" s="91" t="str">
        <f t="shared" si="0"/>
        <v/>
      </c>
      <c r="J37" s="10" t="str">
        <f>IF(D37&lt;&gt;0,VLOOKUP(G37,'Calcul Echelon'!$B$4:$J$51,(D37+1)),"")</f>
        <v/>
      </c>
      <c r="K37" s="214" t="str">
        <f t="shared" si="1"/>
        <v/>
      </c>
      <c r="L37" s="212" t="str">
        <f>IF(K37&lt;&gt;"",VLOOKUP(K37,GrilleSTAE!$A$4:$Q$29,2*(D37)),"")</f>
        <v/>
      </c>
      <c r="M37" s="213" t="str">
        <f t="shared" si="2"/>
        <v/>
      </c>
    </row>
    <row r="38" spans="1:13">
      <c r="A38" s="66"/>
      <c r="B38" s="66"/>
      <c r="C38" s="67"/>
      <c r="D38" s="68"/>
      <c r="E38" s="69"/>
      <c r="F38" s="68"/>
      <c r="G38" s="79" t="str">
        <f t="shared" si="3"/>
        <v/>
      </c>
      <c r="H38" s="91" t="str">
        <f>IF(D38&lt;&gt;0,IF(G38&gt;'Calcul Echelon'!$M$22,'Calcul Echelon'!$N$22,IF(G38&gt;'Calcul Echelon'!$M$21,'Calcul Echelon'!$N$21,IF(G38&gt;'Calcul Echelon'!$M$20,'Calcul Echelon'!$N$20,IF(G38&gt;'Calcul Echelon'!$M$19,'Calcul Echelon'!$N$19,IF(G38&gt;'Calcul Echelon'!$M$18,'Calcul Echelon'!$N$18,'Calcul Echelon'!$N$17))))),"")</f>
        <v/>
      </c>
      <c r="I38" s="91" t="str">
        <f t="shared" ref="I38:I69" si="4">IF(D38&lt;&gt;0,F38+1,"")</f>
        <v/>
      </c>
      <c r="J38" s="10" t="str">
        <f>IF(D38&lt;&gt;0,VLOOKUP(G38,'Calcul Echelon'!$B$4:$J$51,(D38+1)),"")</f>
        <v/>
      </c>
      <c r="K38" s="214" t="str">
        <f t="shared" ref="K38:K69" si="5">IF(AND(E38&lt;&gt;"",D38&lt;&gt;""),IF(SUM(F38:F38)&gt;(G38-18),CONCATENATE("Max ",G38-18," ans"),MAX(H38,MIN(I38,J38))),"")</f>
        <v/>
      </c>
      <c r="L38" s="212" t="str">
        <f>IF(K38&lt;&gt;"",VLOOKUP(K38,GrilleSTAE!$A$4:$Q$29,2*(D38)),"")</f>
        <v/>
      </c>
      <c r="M38" s="213" t="str">
        <f t="shared" ref="M38:M69" si="6">IF(AND(L38&lt;&gt;"",C38&lt;&gt;""),MROUND(L38*C38,0.05),"")</f>
        <v/>
      </c>
    </row>
    <row r="39" spans="1:13">
      <c r="A39" s="66"/>
      <c r="B39" s="66"/>
      <c r="C39" s="67"/>
      <c r="D39" s="68"/>
      <c r="E39" s="69"/>
      <c r="F39" s="68"/>
      <c r="G39" s="79" t="str">
        <f t="shared" si="3"/>
        <v/>
      </c>
      <c r="H39" s="91" t="str">
        <f>IF(D39&lt;&gt;0,IF(G39&gt;'Calcul Echelon'!$M$22,'Calcul Echelon'!$N$22,IF(G39&gt;'Calcul Echelon'!$M$21,'Calcul Echelon'!$N$21,IF(G39&gt;'Calcul Echelon'!$M$20,'Calcul Echelon'!$N$20,IF(G39&gt;'Calcul Echelon'!$M$19,'Calcul Echelon'!$N$19,IF(G39&gt;'Calcul Echelon'!$M$18,'Calcul Echelon'!$N$18,'Calcul Echelon'!$N$17))))),"")</f>
        <v/>
      </c>
      <c r="I39" s="91" t="str">
        <f t="shared" si="4"/>
        <v/>
      </c>
      <c r="J39" s="10" t="str">
        <f>IF(D39&lt;&gt;0,VLOOKUP(G39,'Calcul Echelon'!$B$4:$J$51,(D39+1)),"")</f>
        <v/>
      </c>
      <c r="K39" s="214" t="str">
        <f t="shared" si="5"/>
        <v/>
      </c>
      <c r="L39" s="212" t="str">
        <f>IF(K39&lt;&gt;"",VLOOKUP(K39,GrilleSTAE!$A$4:$Q$29,2*(D39)),"")</f>
        <v/>
      </c>
      <c r="M39" s="213" t="str">
        <f t="shared" si="6"/>
        <v/>
      </c>
    </row>
    <row r="40" spans="1:13">
      <c r="A40" s="66"/>
      <c r="B40" s="66"/>
      <c r="C40" s="67"/>
      <c r="D40" s="68"/>
      <c r="E40" s="69"/>
      <c r="F40" s="68"/>
      <c r="G40" s="79" t="str">
        <f t="shared" si="3"/>
        <v/>
      </c>
      <c r="H40" s="91" t="str">
        <f>IF(D40&lt;&gt;0,IF(G40&gt;'Calcul Echelon'!$M$22,'Calcul Echelon'!$N$22,IF(G40&gt;'Calcul Echelon'!$M$21,'Calcul Echelon'!$N$21,IF(G40&gt;'Calcul Echelon'!$M$20,'Calcul Echelon'!$N$20,IF(G40&gt;'Calcul Echelon'!$M$19,'Calcul Echelon'!$N$19,IF(G40&gt;'Calcul Echelon'!$M$18,'Calcul Echelon'!$N$18,'Calcul Echelon'!$N$17))))),"")</f>
        <v/>
      </c>
      <c r="I40" s="91" t="str">
        <f t="shared" si="4"/>
        <v/>
      </c>
      <c r="J40" s="10" t="str">
        <f>IF(D40&lt;&gt;0,VLOOKUP(G40,'Calcul Echelon'!$B$4:$J$51,(D40+1)),"")</f>
        <v/>
      </c>
      <c r="K40" s="214" t="str">
        <f t="shared" si="5"/>
        <v/>
      </c>
      <c r="L40" s="212" t="str">
        <f>IF(K40&lt;&gt;"",VLOOKUP(K40,GrilleSTAE!$A$4:$Q$29,2*(D40)),"")</f>
        <v/>
      </c>
      <c r="M40" s="213" t="str">
        <f t="shared" si="6"/>
        <v/>
      </c>
    </row>
    <row r="41" spans="1:13">
      <c r="A41" s="66"/>
      <c r="B41" s="66"/>
      <c r="C41" s="67"/>
      <c r="D41" s="68"/>
      <c r="E41" s="69"/>
      <c r="F41" s="68"/>
      <c r="G41" s="79" t="str">
        <f t="shared" si="3"/>
        <v/>
      </c>
      <c r="H41" s="91" t="str">
        <f>IF(D41&lt;&gt;0,IF(G41&gt;'Calcul Echelon'!$M$22,'Calcul Echelon'!$N$22,IF(G41&gt;'Calcul Echelon'!$M$21,'Calcul Echelon'!$N$21,IF(G41&gt;'Calcul Echelon'!$M$20,'Calcul Echelon'!$N$20,IF(G41&gt;'Calcul Echelon'!$M$19,'Calcul Echelon'!$N$19,IF(G41&gt;'Calcul Echelon'!$M$18,'Calcul Echelon'!$N$18,'Calcul Echelon'!$N$17))))),"")</f>
        <v/>
      </c>
      <c r="I41" s="91" t="str">
        <f t="shared" si="4"/>
        <v/>
      </c>
      <c r="J41" s="10" t="str">
        <f>IF(D41&lt;&gt;0,VLOOKUP(G41,'Calcul Echelon'!$B$4:$J$51,(D41+1)),"")</f>
        <v/>
      </c>
      <c r="K41" s="214" t="str">
        <f t="shared" si="5"/>
        <v/>
      </c>
      <c r="L41" s="212" t="str">
        <f>IF(K41&lt;&gt;"",VLOOKUP(K41,GrilleSTAE!$A$4:$Q$29,2*(D41)),"")</f>
        <v/>
      </c>
      <c r="M41" s="213" t="str">
        <f t="shared" si="6"/>
        <v/>
      </c>
    </row>
    <row r="42" spans="1:13">
      <c r="A42" s="66"/>
      <c r="B42" s="66"/>
      <c r="C42" s="67"/>
      <c r="D42" s="68"/>
      <c r="E42" s="69"/>
      <c r="F42" s="68"/>
      <c r="G42" s="79" t="str">
        <f t="shared" si="3"/>
        <v/>
      </c>
      <c r="H42" s="91" t="str">
        <f>IF(D42&lt;&gt;0,IF(G42&gt;'Calcul Echelon'!$M$22,'Calcul Echelon'!$N$22,IF(G42&gt;'Calcul Echelon'!$M$21,'Calcul Echelon'!$N$21,IF(G42&gt;'Calcul Echelon'!$M$20,'Calcul Echelon'!$N$20,IF(G42&gt;'Calcul Echelon'!$M$19,'Calcul Echelon'!$N$19,IF(G42&gt;'Calcul Echelon'!$M$18,'Calcul Echelon'!$N$18,'Calcul Echelon'!$N$17))))),"")</f>
        <v/>
      </c>
      <c r="I42" s="91" t="str">
        <f t="shared" si="4"/>
        <v/>
      </c>
      <c r="J42" s="10" t="str">
        <f>IF(D42&lt;&gt;0,VLOOKUP(G42,'Calcul Echelon'!$B$4:$J$51,(D42+1)),"")</f>
        <v/>
      </c>
      <c r="K42" s="214" t="str">
        <f t="shared" si="5"/>
        <v/>
      </c>
      <c r="L42" s="212" t="str">
        <f>IF(K42&lt;&gt;"",VLOOKUP(K42,GrilleSTAE!$A$4:$Q$29,2*(D42)),"")</f>
        <v/>
      </c>
      <c r="M42" s="213" t="str">
        <f t="shared" si="6"/>
        <v/>
      </c>
    </row>
    <row r="43" spans="1:13">
      <c r="A43" s="66"/>
      <c r="B43" s="66"/>
      <c r="C43" s="67"/>
      <c r="D43" s="68"/>
      <c r="E43" s="69"/>
      <c r="F43" s="68"/>
      <c r="G43" s="79" t="str">
        <f t="shared" si="3"/>
        <v/>
      </c>
      <c r="H43" s="91" t="str">
        <f>IF(D43&lt;&gt;0,IF(G43&gt;'Calcul Echelon'!$M$22,'Calcul Echelon'!$N$22,IF(G43&gt;'Calcul Echelon'!$M$21,'Calcul Echelon'!$N$21,IF(G43&gt;'Calcul Echelon'!$M$20,'Calcul Echelon'!$N$20,IF(G43&gt;'Calcul Echelon'!$M$19,'Calcul Echelon'!$N$19,IF(G43&gt;'Calcul Echelon'!$M$18,'Calcul Echelon'!$N$18,'Calcul Echelon'!$N$17))))),"")</f>
        <v/>
      </c>
      <c r="I43" s="91" t="str">
        <f t="shared" si="4"/>
        <v/>
      </c>
      <c r="J43" s="10" t="str">
        <f>IF(D43&lt;&gt;0,VLOOKUP(G43,'Calcul Echelon'!$B$4:$J$51,(D43+1)),"")</f>
        <v/>
      </c>
      <c r="K43" s="214" t="str">
        <f t="shared" si="5"/>
        <v/>
      </c>
      <c r="L43" s="212" t="str">
        <f>IF(K43&lt;&gt;"",VLOOKUP(K43,GrilleSTAE!$A$4:$Q$29,2*(D43)),"")</f>
        <v/>
      </c>
      <c r="M43" s="213" t="str">
        <f t="shared" si="6"/>
        <v/>
      </c>
    </row>
    <row r="44" spans="1:13">
      <c r="A44" s="66"/>
      <c r="B44" s="66"/>
      <c r="C44" s="67"/>
      <c r="D44" s="68"/>
      <c r="E44" s="69"/>
      <c r="F44" s="68"/>
      <c r="G44" s="79" t="str">
        <f t="shared" si="3"/>
        <v/>
      </c>
      <c r="H44" s="91" t="str">
        <f>IF(D44&lt;&gt;0,IF(G44&gt;'Calcul Echelon'!$M$22,'Calcul Echelon'!$N$22,IF(G44&gt;'Calcul Echelon'!$M$21,'Calcul Echelon'!$N$21,IF(G44&gt;'Calcul Echelon'!$M$20,'Calcul Echelon'!$N$20,IF(G44&gt;'Calcul Echelon'!$M$19,'Calcul Echelon'!$N$19,IF(G44&gt;'Calcul Echelon'!$M$18,'Calcul Echelon'!$N$18,'Calcul Echelon'!$N$17))))),"")</f>
        <v/>
      </c>
      <c r="I44" s="91" t="str">
        <f t="shared" si="4"/>
        <v/>
      </c>
      <c r="J44" s="10" t="str">
        <f>IF(D44&lt;&gt;0,VLOOKUP(G44,'Calcul Echelon'!$B$4:$J$51,(D44+1)),"")</f>
        <v/>
      </c>
      <c r="K44" s="214" t="str">
        <f t="shared" si="5"/>
        <v/>
      </c>
      <c r="L44" s="212" t="str">
        <f>IF(K44&lt;&gt;"",VLOOKUP(K44,GrilleSTAE!$A$4:$Q$29,2*(D44)),"")</f>
        <v/>
      </c>
      <c r="M44" s="213" t="str">
        <f t="shared" si="6"/>
        <v/>
      </c>
    </row>
    <row r="45" spans="1:13">
      <c r="A45" s="66"/>
      <c r="B45" s="66"/>
      <c r="C45" s="67"/>
      <c r="D45" s="68"/>
      <c r="E45" s="69"/>
      <c r="F45" s="68"/>
      <c r="G45" s="79" t="str">
        <f t="shared" si="3"/>
        <v/>
      </c>
      <c r="H45" s="91" t="str">
        <f>IF(D45&lt;&gt;0,IF(G45&gt;'Calcul Echelon'!$M$22,'Calcul Echelon'!$N$22,IF(G45&gt;'Calcul Echelon'!$M$21,'Calcul Echelon'!$N$21,IF(G45&gt;'Calcul Echelon'!$M$20,'Calcul Echelon'!$N$20,IF(G45&gt;'Calcul Echelon'!$M$19,'Calcul Echelon'!$N$19,IF(G45&gt;'Calcul Echelon'!$M$18,'Calcul Echelon'!$N$18,'Calcul Echelon'!$N$17))))),"")</f>
        <v/>
      </c>
      <c r="I45" s="91" t="str">
        <f t="shared" si="4"/>
        <v/>
      </c>
      <c r="J45" s="10" t="str">
        <f>IF(D45&lt;&gt;0,VLOOKUP(G45,'Calcul Echelon'!$B$4:$J$51,(D45+1)),"")</f>
        <v/>
      </c>
      <c r="K45" s="214" t="str">
        <f t="shared" si="5"/>
        <v/>
      </c>
      <c r="L45" s="212" t="str">
        <f>IF(K45&lt;&gt;"",VLOOKUP(K45,GrilleSTAE!$A$4:$Q$29,2*(D45)),"")</f>
        <v/>
      </c>
      <c r="M45" s="213" t="str">
        <f t="shared" si="6"/>
        <v/>
      </c>
    </row>
    <row r="46" spans="1:13">
      <c r="A46" s="66"/>
      <c r="B46" s="66"/>
      <c r="C46" s="67"/>
      <c r="D46" s="68"/>
      <c r="E46" s="69"/>
      <c r="F46" s="68"/>
      <c r="G46" s="79" t="str">
        <f t="shared" si="3"/>
        <v/>
      </c>
      <c r="H46" s="91" t="str">
        <f>IF(D46&lt;&gt;0,IF(G46&gt;'Calcul Echelon'!$M$22,'Calcul Echelon'!$N$22,IF(G46&gt;'Calcul Echelon'!$M$21,'Calcul Echelon'!$N$21,IF(G46&gt;'Calcul Echelon'!$M$20,'Calcul Echelon'!$N$20,IF(G46&gt;'Calcul Echelon'!$M$19,'Calcul Echelon'!$N$19,IF(G46&gt;'Calcul Echelon'!$M$18,'Calcul Echelon'!$N$18,'Calcul Echelon'!$N$17))))),"")</f>
        <v/>
      </c>
      <c r="I46" s="91" t="str">
        <f t="shared" si="4"/>
        <v/>
      </c>
      <c r="J46" s="10" t="str">
        <f>IF(D46&lt;&gt;0,VLOOKUP(G46,'Calcul Echelon'!$B$4:$J$51,(D46+1)),"")</f>
        <v/>
      </c>
      <c r="K46" s="214" t="str">
        <f t="shared" si="5"/>
        <v/>
      </c>
      <c r="L46" s="212" t="str">
        <f>IF(K46&lt;&gt;"",VLOOKUP(K46,GrilleSTAE!$A$4:$Q$29,2*(D46)),"")</f>
        <v/>
      </c>
      <c r="M46" s="213" t="str">
        <f t="shared" si="6"/>
        <v/>
      </c>
    </row>
    <row r="47" spans="1:13">
      <c r="A47" s="66"/>
      <c r="B47" s="66"/>
      <c r="C47" s="67"/>
      <c r="D47" s="68"/>
      <c r="E47" s="69"/>
      <c r="F47" s="68"/>
      <c r="G47" s="79" t="str">
        <f t="shared" si="3"/>
        <v/>
      </c>
      <c r="H47" s="91" t="str">
        <f>IF(D47&lt;&gt;0,IF(G47&gt;'Calcul Echelon'!$M$22,'Calcul Echelon'!$N$22,IF(G47&gt;'Calcul Echelon'!$M$21,'Calcul Echelon'!$N$21,IF(G47&gt;'Calcul Echelon'!$M$20,'Calcul Echelon'!$N$20,IF(G47&gt;'Calcul Echelon'!$M$19,'Calcul Echelon'!$N$19,IF(G47&gt;'Calcul Echelon'!$M$18,'Calcul Echelon'!$N$18,'Calcul Echelon'!$N$17))))),"")</f>
        <v/>
      </c>
      <c r="I47" s="91" t="str">
        <f t="shared" si="4"/>
        <v/>
      </c>
      <c r="J47" s="10" t="str">
        <f>IF(D47&lt;&gt;0,VLOOKUP(G47,'Calcul Echelon'!$B$4:$J$51,(D47+1)),"")</f>
        <v/>
      </c>
      <c r="K47" s="214" t="str">
        <f t="shared" si="5"/>
        <v/>
      </c>
      <c r="L47" s="212" t="str">
        <f>IF(K47&lt;&gt;"",VLOOKUP(K47,GrilleSTAE!$A$4:$Q$29,2*(D47)),"")</f>
        <v/>
      </c>
      <c r="M47" s="213" t="str">
        <f t="shared" si="6"/>
        <v/>
      </c>
    </row>
    <row r="48" spans="1:13">
      <c r="A48" s="66"/>
      <c r="B48" s="66"/>
      <c r="C48" s="67"/>
      <c r="D48" s="68"/>
      <c r="E48" s="69"/>
      <c r="F48" s="68"/>
      <c r="G48" s="79" t="str">
        <f t="shared" si="3"/>
        <v/>
      </c>
      <c r="H48" s="91" t="str">
        <f>IF(D48&lt;&gt;0,IF(G48&gt;'Calcul Echelon'!$M$22,'Calcul Echelon'!$N$22,IF(G48&gt;'Calcul Echelon'!$M$21,'Calcul Echelon'!$N$21,IF(G48&gt;'Calcul Echelon'!$M$20,'Calcul Echelon'!$N$20,IF(G48&gt;'Calcul Echelon'!$M$19,'Calcul Echelon'!$N$19,IF(G48&gt;'Calcul Echelon'!$M$18,'Calcul Echelon'!$N$18,'Calcul Echelon'!$N$17))))),"")</f>
        <v/>
      </c>
      <c r="I48" s="91" t="str">
        <f t="shared" si="4"/>
        <v/>
      </c>
      <c r="J48" s="10" t="str">
        <f>IF(D48&lt;&gt;0,VLOOKUP(G48,'Calcul Echelon'!$B$4:$J$51,(D48+1)),"")</f>
        <v/>
      </c>
      <c r="K48" s="214" t="str">
        <f t="shared" si="5"/>
        <v/>
      </c>
      <c r="L48" s="212" t="str">
        <f>IF(K48&lt;&gt;"",VLOOKUP(K48,GrilleSTAE!$A$4:$Q$29,2*(D48)),"")</f>
        <v/>
      </c>
      <c r="M48" s="213" t="str">
        <f t="shared" si="6"/>
        <v/>
      </c>
    </row>
    <row r="49" spans="1:13">
      <c r="A49" s="66"/>
      <c r="B49" s="66"/>
      <c r="C49" s="67"/>
      <c r="D49" s="68"/>
      <c r="E49" s="69"/>
      <c r="F49" s="68"/>
      <c r="G49" s="79" t="str">
        <f t="shared" si="3"/>
        <v/>
      </c>
      <c r="H49" s="91" t="str">
        <f>IF(D49&lt;&gt;0,IF(G49&gt;'Calcul Echelon'!$M$22,'Calcul Echelon'!$N$22,IF(G49&gt;'Calcul Echelon'!$M$21,'Calcul Echelon'!$N$21,IF(G49&gt;'Calcul Echelon'!$M$20,'Calcul Echelon'!$N$20,IF(G49&gt;'Calcul Echelon'!$M$19,'Calcul Echelon'!$N$19,IF(G49&gt;'Calcul Echelon'!$M$18,'Calcul Echelon'!$N$18,'Calcul Echelon'!$N$17))))),"")</f>
        <v/>
      </c>
      <c r="I49" s="91" t="str">
        <f t="shared" si="4"/>
        <v/>
      </c>
      <c r="J49" s="10" t="str">
        <f>IF(D49&lt;&gt;0,VLOOKUP(G49,'Calcul Echelon'!$B$4:$J$51,(D49+1)),"")</f>
        <v/>
      </c>
      <c r="K49" s="214" t="str">
        <f t="shared" si="5"/>
        <v/>
      </c>
      <c r="L49" s="212" t="str">
        <f>IF(K49&lt;&gt;"",VLOOKUP(K49,GrilleSTAE!$A$4:$Q$29,2*(D49)),"")</f>
        <v/>
      </c>
      <c r="M49" s="213" t="str">
        <f t="shared" si="6"/>
        <v/>
      </c>
    </row>
    <row r="50" spans="1:13">
      <c r="A50" s="66"/>
      <c r="B50" s="66"/>
      <c r="C50" s="67"/>
      <c r="D50" s="68"/>
      <c r="E50" s="69"/>
      <c r="F50" s="68"/>
      <c r="G50" s="79" t="str">
        <f t="shared" si="3"/>
        <v/>
      </c>
      <c r="H50" s="91" t="str">
        <f>IF(D50&lt;&gt;0,IF(G50&gt;'Calcul Echelon'!$M$22,'Calcul Echelon'!$N$22,IF(G50&gt;'Calcul Echelon'!$M$21,'Calcul Echelon'!$N$21,IF(G50&gt;'Calcul Echelon'!$M$20,'Calcul Echelon'!$N$20,IF(G50&gt;'Calcul Echelon'!$M$19,'Calcul Echelon'!$N$19,IF(G50&gt;'Calcul Echelon'!$M$18,'Calcul Echelon'!$N$18,'Calcul Echelon'!$N$17))))),"")</f>
        <v/>
      </c>
      <c r="I50" s="91" t="str">
        <f t="shared" si="4"/>
        <v/>
      </c>
      <c r="J50" s="10" t="str">
        <f>IF(D50&lt;&gt;0,VLOOKUP(G50,'Calcul Echelon'!$B$4:$J$51,(D50+1)),"")</f>
        <v/>
      </c>
      <c r="K50" s="214" t="str">
        <f t="shared" si="5"/>
        <v/>
      </c>
      <c r="L50" s="212" t="str">
        <f>IF(K50&lt;&gt;"",VLOOKUP(K50,GrilleSTAE!$A$4:$Q$29,2*(D50)),"")</f>
        <v/>
      </c>
      <c r="M50" s="213" t="str">
        <f t="shared" si="6"/>
        <v/>
      </c>
    </row>
    <row r="51" spans="1:13">
      <c r="A51" s="66"/>
      <c r="B51" s="66"/>
      <c r="C51" s="67"/>
      <c r="D51" s="68"/>
      <c r="E51" s="69"/>
      <c r="F51" s="68"/>
      <c r="G51" s="79" t="str">
        <f t="shared" si="3"/>
        <v/>
      </c>
      <c r="H51" s="91" t="str">
        <f>IF(D51&lt;&gt;0,IF(G51&gt;'Calcul Echelon'!$M$22,'Calcul Echelon'!$N$22,IF(G51&gt;'Calcul Echelon'!$M$21,'Calcul Echelon'!$N$21,IF(G51&gt;'Calcul Echelon'!$M$20,'Calcul Echelon'!$N$20,IF(G51&gt;'Calcul Echelon'!$M$19,'Calcul Echelon'!$N$19,IF(G51&gt;'Calcul Echelon'!$M$18,'Calcul Echelon'!$N$18,'Calcul Echelon'!$N$17))))),"")</f>
        <v/>
      </c>
      <c r="I51" s="91" t="str">
        <f t="shared" si="4"/>
        <v/>
      </c>
      <c r="J51" s="10" t="str">
        <f>IF(D51&lt;&gt;0,VLOOKUP(G51,'Calcul Echelon'!$B$4:$J$51,(D51+1)),"")</f>
        <v/>
      </c>
      <c r="K51" s="214" t="str">
        <f t="shared" si="5"/>
        <v/>
      </c>
      <c r="L51" s="212" t="str">
        <f>IF(K51&lt;&gt;"",VLOOKUP(K51,GrilleSTAE!$A$4:$Q$29,2*(D51)),"")</f>
        <v/>
      </c>
      <c r="M51" s="213" t="str">
        <f t="shared" si="6"/>
        <v/>
      </c>
    </row>
    <row r="52" spans="1:13">
      <c r="A52" s="66"/>
      <c r="B52" s="66"/>
      <c r="C52" s="67"/>
      <c r="D52" s="68"/>
      <c r="E52" s="69"/>
      <c r="F52" s="68"/>
      <c r="G52" s="79" t="str">
        <f t="shared" si="3"/>
        <v/>
      </c>
      <c r="H52" s="91" t="str">
        <f>IF(D52&lt;&gt;0,IF(G52&gt;'Calcul Echelon'!$M$22,'Calcul Echelon'!$N$22,IF(G52&gt;'Calcul Echelon'!$M$21,'Calcul Echelon'!$N$21,IF(G52&gt;'Calcul Echelon'!$M$20,'Calcul Echelon'!$N$20,IF(G52&gt;'Calcul Echelon'!$M$19,'Calcul Echelon'!$N$19,IF(G52&gt;'Calcul Echelon'!$M$18,'Calcul Echelon'!$N$18,'Calcul Echelon'!$N$17))))),"")</f>
        <v/>
      </c>
      <c r="I52" s="91" t="str">
        <f t="shared" si="4"/>
        <v/>
      </c>
      <c r="J52" s="10" t="str">
        <f>IF(D52&lt;&gt;0,VLOOKUP(G52,'Calcul Echelon'!$B$4:$J$51,(D52+1)),"")</f>
        <v/>
      </c>
      <c r="K52" s="214" t="str">
        <f t="shared" si="5"/>
        <v/>
      </c>
      <c r="L52" s="212" t="str">
        <f>IF(K52&lt;&gt;"",VLOOKUP(K52,GrilleSTAE!$A$4:$Q$29,2*(D52)),"")</f>
        <v/>
      </c>
      <c r="M52" s="213" t="str">
        <f t="shared" si="6"/>
        <v/>
      </c>
    </row>
    <row r="53" spans="1:13">
      <c r="A53" s="66"/>
      <c r="B53" s="66"/>
      <c r="C53" s="67"/>
      <c r="D53" s="68"/>
      <c r="E53" s="69"/>
      <c r="F53" s="68"/>
      <c r="G53" s="79" t="str">
        <f t="shared" si="3"/>
        <v/>
      </c>
      <c r="H53" s="91" t="str">
        <f>IF(D53&lt;&gt;0,IF(G53&gt;'Calcul Echelon'!$M$22,'Calcul Echelon'!$N$22,IF(G53&gt;'Calcul Echelon'!$M$21,'Calcul Echelon'!$N$21,IF(G53&gt;'Calcul Echelon'!$M$20,'Calcul Echelon'!$N$20,IF(G53&gt;'Calcul Echelon'!$M$19,'Calcul Echelon'!$N$19,IF(G53&gt;'Calcul Echelon'!$M$18,'Calcul Echelon'!$N$18,'Calcul Echelon'!$N$17))))),"")</f>
        <v/>
      </c>
      <c r="I53" s="91" t="str">
        <f t="shared" si="4"/>
        <v/>
      </c>
      <c r="J53" s="10" t="str">
        <f>IF(D53&lt;&gt;0,VLOOKUP(G53,'Calcul Echelon'!$B$4:$J$51,(D53+1)),"")</f>
        <v/>
      </c>
      <c r="K53" s="214" t="str">
        <f t="shared" si="5"/>
        <v/>
      </c>
      <c r="L53" s="212" t="str">
        <f>IF(K53&lt;&gt;"",VLOOKUP(K53,GrilleSTAE!$A$4:$Q$29,2*(D53)),"")</f>
        <v/>
      </c>
      <c r="M53" s="213" t="str">
        <f t="shared" si="6"/>
        <v/>
      </c>
    </row>
    <row r="54" spans="1:13">
      <c r="A54" s="66"/>
      <c r="B54" s="66"/>
      <c r="C54" s="67"/>
      <c r="D54" s="68"/>
      <c r="E54" s="69"/>
      <c r="F54" s="68"/>
      <c r="G54" s="79" t="str">
        <f t="shared" si="3"/>
        <v/>
      </c>
      <c r="H54" s="91" t="str">
        <f>IF(D54&lt;&gt;0,IF(G54&gt;'Calcul Echelon'!$M$22,'Calcul Echelon'!$N$22,IF(G54&gt;'Calcul Echelon'!$M$21,'Calcul Echelon'!$N$21,IF(G54&gt;'Calcul Echelon'!$M$20,'Calcul Echelon'!$N$20,IF(G54&gt;'Calcul Echelon'!$M$19,'Calcul Echelon'!$N$19,IF(G54&gt;'Calcul Echelon'!$M$18,'Calcul Echelon'!$N$18,'Calcul Echelon'!$N$17))))),"")</f>
        <v/>
      </c>
      <c r="I54" s="91" t="str">
        <f t="shared" si="4"/>
        <v/>
      </c>
      <c r="J54" s="10" t="str">
        <f>IF(D54&lt;&gt;0,VLOOKUP(G54,'Calcul Echelon'!$B$4:$J$51,(D54+1)),"")</f>
        <v/>
      </c>
      <c r="K54" s="214" t="str">
        <f t="shared" si="5"/>
        <v/>
      </c>
      <c r="L54" s="212" t="str">
        <f>IF(K54&lt;&gt;"",VLOOKUP(K54,GrilleSTAE!$A$4:$Q$29,2*(D54)),"")</f>
        <v/>
      </c>
      <c r="M54" s="213" t="str">
        <f t="shared" si="6"/>
        <v/>
      </c>
    </row>
    <row r="55" spans="1:13">
      <c r="A55" s="66"/>
      <c r="B55" s="66"/>
      <c r="C55" s="67"/>
      <c r="D55" s="68"/>
      <c r="E55" s="69"/>
      <c r="F55" s="68"/>
      <c r="G55" s="79" t="str">
        <f t="shared" si="3"/>
        <v/>
      </c>
      <c r="H55" s="91" t="str">
        <f>IF(D55&lt;&gt;0,IF(G55&gt;'Calcul Echelon'!$M$22,'Calcul Echelon'!$N$22,IF(G55&gt;'Calcul Echelon'!$M$21,'Calcul Echelon'!$N$21,IF(G55&gt;'Calcul Echelon'!$M$20,'Calcul Echelon'!$N$20,IF(G55&gt;'Calcul Echelon'!$M$19,'Calcul Echelon'!$N$19,IF(G55&gt;'Calcul Echelon'!$M$18,'Calcul Echelon'!$N$18,'Calcul Echelon'!$N$17))))),"")</f>
        <v/>
      </c>
      <c r="I55" s="91" t="str">
        <f t="shared" si="4"/>
        <v/>
      </c>
      <c r="J55" s="10" t="str">
        <f>IF(D55&lt;&gt;0,VLOOKUP(G55,'Calcul Echelon'!$B$4:$J$51,(D55+1)),"")</f>
        <v/>
      </c>
      <c r="K55" s="214" t="str">
        <f t="shared" si="5"/>
        <v/>
      </c>
      <c r="L55" s="212" t="str">
        <f>IF(K55&lt;&gt;"",VLOOKUP(K55,GrilleSTAE!$A$4:$Q$29,2*(D55)),"")</f>
        <v/>
      </c>
      <c r="M55" s="213" t="str">
        <f t="shared" si="6"/>
        <v/>
      </c>
    </row>
    <row r="56" spans="1:13">
      <c r="A56" s="66"/>
      <c r="B56" s="66"/>
      <c r="C56" s="67"/>
      <c r="D56" s="68"/>
      <c r="E56" s="69"/>
      <c r="F56" s="68"/>
      <c r="G56" s="79" t="str">
        <f t="shared" si="3"/>
        <v/>
      </c>
      <c r="H56" s="91" t="str">
        <f>IF(D56&lt;&gt;0,IF(G56&gt;'Calcul Echelon'!$M$22,'Calcul Echelon'!$N$22,IF(G56&gt;'Calcul Echelon'!$M$21,'Calcul Echelon'!$N$21,IF(G56&gt;'Calcul Echelon'!$M$20,'Calcul Echelon'!$N$20,IF(G56&gt;'Calcul Echelon'!$M$19,'Calcul Echelon'!$N$19,IF(G56&gt;'Calcul Echelon'!$M$18,'Calcul Echelon'!$N$18,'Calcul Echelon'!$N$17))))),"")</f>
        <v/>
      </c>
      <c r="I56" s="91" t="str">
        <f t="shared" si="4"/>
        <v/>
      </c>
      <c r="J56" s="10" t="str">
        <f>IF(D56&lt;&gt;0,VLOOKUP(G56,'Calcul Echelon'!$B$4:$J$51,(D56+1)),"")</f>
        <v/>
      </c>
      <c r="K56" s="214" t="str">
        <f t="shared" si="5"/>
        <v/>
      </c>
      <c r="L56" s="212" t="str">
        <f>IF(K56&lt;&gt;"",VLOOKUP(K56,GrilleSTAE!$A$4:$Q$29,2*(D56)),"")</f>
        <v/>
      </c>
      <c r="M56" s="213" t="str">
        <f t="shared" si="6"/>
        <v/>
      </c>
    </row>
    <row r="57" spans="1:13">
      <c r="A57" s="66"/>
      <c r="B57" s="66"/>
      <c r="C57" s="67"/>
      <c r="D57" s="68"/>
      <c r="E57" s="69"/>
      <c r="F57" s="68"/>
      <c r="G57" s="79" t="str">
        <f t="shared" si="3"/>
        <v/>
      </c>
      <c r="H57" s="91" t="str">
        <f>IF(D57&lt;&gt;0,IF(G57&gt;'Calcul Echelon'!$M$22,'Calcul Echelon'!$N$22,IF(G57&gt;'Calcul Echelon'!$M$21,'Calcul Echelon'!$N$21,IF(G57&gt;'Calcul Echelon'!$M$20,'Calcul Echelon'!$N$20,IF(G57&gt;'Calcul Echelon'!$M$19,'Calcul Echelon'!$N$19,IF(G57&gt;'Calcul Echelon'!$M$18,'Calcul Echelon'!$N$18,'Calcul Echelon'!$N$17))))),"")</f>
        <v/>
      </c>
      <c r="I57" s="91" t="str">
        <f t="shared" si="4"/>
        <v/>
      </c>
      <c r="J57" s="10" t="str">
        <f>IF(D57&lt;&gt;0,VLOOKUP(G57,'Calcul Echelon'!$B$4:$J$51,(D57+1)),"")</f>
        <v/>
      </c>
      <c r="K57" s="214" t="str">
        <f t="shared" si="5"/>
        <v/>
      </c>
      <c r="L57" s="212" t="str">
        <f>IF(K57&lt;&gt;"",VLOOKUP(K57,GrilleSTAE!$A$4:$Q$29,2*(D57)),"")</f>
        <v/>
      </c>
      <c r="M57" s="213" t="str">
        <f t="shared" si="6"/>
        <v/>
      </c>
    </row>
    <row r="58" spans="1:13">
      <c r="A58" s="66"/>
      <c r="B58" s="66"/>
      <c r="C58" s="67"/>
      <c r="D58" s="68"/>
      <c r="E58" s="69"/>
      <c r="F58" s="68"/>
      <c r="G58" s="79" t="str">
        <f t="shared" si="3"/>
        <v/>
      </c>
      <c r="H58" s="91" t="str">
        <f>IF(D58&lt;&gt;0,IF(G58&gt;'Calcul Echelon'!$M$22,'Calcul Echelon'!$N$22,IF(G58&gt;'Calcul Echelon'!$M$21,'Calcul Echelon'!$N$21,IF(G58&gt;'Calcul Echelon'!$M$20,'Calcul Echelon'!$N$20,IF(G58&gt;'Calcul Echelon'!$M$19,'Calcul Echelon'!$N$19,IF(G58&gt;'Calcul Echelon'!$M$18,'Calcul Echelon'!$N$18,'Calcul Echelon'!$N$17))))),"")</f>
        <v/>
      </c>
      <c r="I58" s="91" t="str">
        <f t="shared" si="4"/>
        <v/>
      </c>
      <c r="J58" s="10" t="str">
        <f>IF(D58&lt;&gt;0,VLOOKUP(G58,'Calcul Echelon'!$B$4:$J$51,(D58+1)),"")</f>
        <v/>
      </c>
      <c r="K58" s="214" t="str">
        <f t="shared" si="5"/>
        <v/>
      </c>
      <c r="L58" s="212" t="str">
        <f>IF(K58&lt;&gt;"",VLOOKUP(K58,GrilleSTAE!$A$4:$Q$29,2*(D58)),"")</f>
        <v/>
      </c>
      <c r="M58" s="213" t="str">
        <f t="shared" si="6"/>
        <v/>
      </c>
    </row>
    <row r="59" spans="1:13">
      <c r="A59" s="66"/>
      <c r="B59" s="66"/>
      <c r="C59" s="67"/>
      <c r="D59" s="68"/>
      <c r="E59" s="69"/>
      <c r="F59" s="68"/>
      <c r="G59" s="79" t="str">
        <f t="shared" si="3"/>
        <v/>
      </c>
      <c r="H59" s="91" t="str">
        <f>IF(D59&lt;&gt;0,IF(G59&gt;'Calcul Echelon'!$M$22,'Calcul Echelon'!$N$22,IF(G59&gt;'Calcul Echelon'!$M$21,'Calcul Echelon'!$N$21,IF(G59&gt;'Calcul Echelon'!$M$20,'Calcul Echelon'!$N$20,IF(G59&gt;'Calcul Echelon'!$M$19,'Calcul Echelon'!$N$19,IF(G59&gt;'Calcul Echelon'!$M$18,'Calcul Echelon'!$N$18,'Calcul Echelon'!$N$17))))),"")</f>
        <v/>
      </c>
      <c r="I59" s="91" t="str">
        <f t="shared" si="4"/>
        <v/>
      </c>
      <c r="J59" s="10" t="str">
        <f>IF(D59&lt;&gt;0,VLOOKUP(G59,'Calcul Echelon'!$B$4:$J$51,(D59+1)),"")</f>
        <v/>
      </c>
      <c r="K59" s="214" t="str">
        <f t="shared" si="5"/>
        <v/>
      </c>
      <c r="L59" s="212" t="str">
        <f>IF(K59&lt;&gt;"",VLOOKUP(K59,GrilleSTAE!$A$4:$Q$29,2*(D59)),"")</f>
        <v/>
      </c>
      <c r="M59" s="213" t="str">
        <f t="shared" si="6"/>
        <v/>
      </c>
    </row>
    <row r="60" spans="1:13">
      <c r="A60" s="66"/>
      <c r="B60" s="66"/>
      <c r="C60" s="67"/>
      <c r="D60" s="68"/>
      <c r="E60" s="69"/>
      <c r="F60" s="68"/>
      <c r="G60" s="79" t="str">
        <f t="shared" si="3"/>
        <v/>
      </c>
      <c r="H60" s="91" t="str">
        <f>IF(D60&lt;&gt;0,IF(G60&gt;'Calcul Echelon'!$M$22,'Calcul Echelon'!$N$22,IF(G60&gt;'Calcul Echelon'!$M$21,'Calcul Echelon'!$N$21,IF(G60&gt;'Calcul Echelon'!$M$20,'Calcul Echelon'!$N$20,IF(G60&gt;'Calcul Echelon'!$M$19,'Calcul Echelon'!$N$19,IF(G60&gt;'Calcul Echelon'!$M$18,'Calcul Echelon'!$N$18,'Calcul Echelon'!$N$17))))),"")</f>
        <v/>
      </c>
      <c r="I60" s="91" t="str">
        <f t="shared" si="4"/>
        <v/>
      </c>
      <c r="J60" s="10" t="str">
        <f>IF(D60&lt;&gt;0,VLOOKUP(G60,'Calcul Echelon'!$B$4:$J$51,(D60+1)),"")</f>
        <v/>
      </c>
      <c r="K60" s="214" t="str">
        <f t="shared" si="5"/>
        <v/>
      </c>
      <c r="L60" s="212" t="str">
        <f>IF(K60&lt;&gt;"",VLOOKUP(K60,GrilleSTAE!$A$4:$Q$29,2*(D60)),"")</f>
        <v/>
      </c>
      <c r="M60" s="213" t="str">
        <f t="shared" si="6"/>
        <v/>
      </c>
    </row>
    <row r="61" spans="1:13">
      <c r="A61" s="66"/>
      <c r="B61" s="66"/>
      <c r="C61" s="67"/>
      <c r="D61" s="68"/>
      <c r="E61" s="69"/>
      <c r="F61" s="68"/>
      <c r="G61" s="79" t="str">
        <f t="shared" si="3"/>
        <v/>
      </c>
      <c r="H61" s="91" t="str">
        <f>IF(D61&lt;&gt;0,IF(G61&gt;'Calcul Echelon'!$M$22,'Calcul Echelon'!$N$22,IF(G61&gt;'Calcul Echelon'!$M$21,'Calcul Echelon'!$N$21,IF(G61&gt;'Calcul Echelon'!$M$20,'Calcul Echelon'!$N$20,IF(G61&gt;'Calcul Echelon'!$M$19,'Calcul Echelon'!$N$19,IF(G61&gt;'Calcul Echelon'!$M$18,'Calcul Echelon'!$N$18,'Calcul Echelon'!$N$17))))),"")</f>
        <v/>
      </c>
      <c r="I61" s="91" t="str">
        <f t="shared" si="4"/>
        <v/>
      </c>
      <c r="J61" s="10" t="str">
        <f>IF(D61&lt;&gt;0,VLOOKUP(G61,'Calcul Echelon'!$B$4:$J$51,(D61+1)),"")</f>
        <v/>
      </c>
      <c r="K61" s="214" t="str">
        <f t="shared" si="5"/>
        <v/>
      </c>
      <c r="L61" s="212" t="str">
        <f>IF(K61&lt;&gt;"",VLOOKUP(K61,GrilleSTAE!$A$4:$Q$29,2*(D61)),"")</f>
        <v/>
      </c>
      <c r="M61" s="213" t="str">
        <f t="shared" si="6"/>
        <v/>
      </c>
    </row>
    <row r="62" spans="1:13">
      <c r="A62" s="66"/>
      <c r="B62" s="66"/>
      <c r="C62" s="67"/>
      <c r="D62" s="68"/>
      <c r="E62" s="69"/>
      <c r="F62" s="68"/>
      <c r="G62" s="79" t="str">
        <f t="shared" si="3"/>
        <v/>
      </c>
      <c r="H62" s="91" t="str">
        <f>IF(D62&lt;&gt;0,IF(G62&gt;'Calcul Echelon'!$M$22,'Calcul Echelon'!$N$22,IF(G62&gt;'Calcul Echelon'!$M$21,'Calcul Echelon'!$N$21,IF(G62&gt;'Calcul Echelon'!$M$20,'Calcul Echelon'!$N$20,IF(G62&gt;'Calcul Echelon'!$M$19,'Calcul Echelon'!$N$19,IF(G62&gt;'Calcul Echelon'!$M$18,'Calcul Echelon'!$N$18,'Calcul Echelon'!$N$17))))),"")</f>
        <v/>
      </c>
      <c r="I62" s="91" t="str">
        <f t="shared" si="4"/>
        <v/>
      </c>
      <c r="J62" s="10" t="str">
        <f>IF(D62&lt;&gt;0,VLOOKUP(G62,'Calcul Echelon'!$B$4:$J$51,(D62+1)),"")</f>
        <v/>
      </c>
      <c r="K62" s="214" t="str">
        <f t="shared" si="5"/>
        <v/>
      </c>
      <c r="L62" s="212" t="str">
        <f>IF(K62&lt;&gt;"",VLOOKUP(K62,GrilleSTAE!$A$4:$Q$29,2*(D62)),"")</f>
        <v/>
      </c>
      <c r="M62" s="213" t="str">
        <f t="shared" si="6"/>
        <v/>
      </c>
    </row>
    <row r="63" spans="1:13">
      <c r="A63" s="66"/>
      <c r="B63" s="66"/>
      <c r="C63" s="67"/>
      <c r="D63" s="68"/>
      <c r="E63" s="69"/>
      <c r="F63" s="68"/>
      <c r="G63" s="79" t="str">
        <f t="shared" si="3"/>
        <v/>
      </c>
      <c r="H63" s="91" t="str">
        <f>IF(D63&lt;&gt;0,IF(G63&gt;'Calcul Echelon'!$M$22,'Calcul Echelon'!$N$22,IF(G63&gt;'Calcul Echelon'!$M$21,'Calcul Echelon'!$N$21,IF(G63&gt;'Calcul Echelon'!$M$20,'Calcul Echelon'!$N$20,IF(G63&gt;'Calcul Echelon'!$M$19,'Calcul Echelon'!$N$19,IF(G63&gt;'Calcul Echelon'!$M$18,'Calcul Echelon'!$N$18,'Calcul Echelon'!$N$17))))),"")</f>
        <v/>
      </c>
      <c r="I63" s="91" t="str">
        <f t="shared" si="4"/>
        <v/>
      </c>
      <c r="J63" s="10" t="str">
        <f>IF(D63&lt;&gt;0,VLOOKUP(G63,'Calcul Echelon'!$B$4:$J$51,(D63+1)),"")</f>
        <v/>
      </c>
      <c r="K63" s="214" t="str">
        <f t="shared" si="5"/>
        <v/>
      </c>
      <c r="L63" s="212" t="str">
        <f>IF(K63&lt;&gt;"",VLOOKUP(K63,GrilleSTAE!$A$4:$Q$29,2*(D63)),"")</f>
        <v/>
      </c>
      <c r="M63" s="213" t="str">
        <f t="shared" si="6"/>
        <v/>
      </c>
    </row>
    <row r="64" spans="1:13">
      <c r="A64" s="66"/>
      <c r="B64" s="66"/>
      <c r="C64" s="67"/>
      <c r="D64" s="68"/>
      <c r="E64" s="69"/>
      <c r="F64" s="68"/>
      <c r="G64" s="79" t="str">
        <f t="shared" si="3"/>
        <v/>
      </c>
      <c r="H64" s="91" t="str">
        <f>IF(D64&lt;&gt;0,IF(G64&gt;'Calcul Echelon'!$M$22,'Calcul Echelon'!$N$22,IF(G64&gt;'Calcul Echelon'!$M$21,'Calcul Echelon'!$N$21,IF(G64&gt;'Calcul Echelon'!$M$20,'Calcul Echelon'!$N$20,IF(G64&gt;'Calcul Echelon'!$M$19,'Calcul Echelon'!$N$19,IF(G64&gt;'Calcul Echelon'!$M$18,'Calcul Echelon'!$N$18,'Calcul Echelon'!$N$17))))),"")</f>
        <v/>
      </c>
      <c r="I64" s="91" t="str">
        <f t="shared" si="4"/>
        <v/>
      </c>
      <c r="J64" s="10" t="str">
        <f>IF(D64&lt;&gt;0,VLOOKUP(G64,'Calcul Echelon'!$B$4:$J$51,(D64+1)),"")</f>
        <v/>
      </c>
      <c r="K64" s="214" t="str">
        <f t="shared" si="5"/>
        <v/>
      </c>
      <c r="L64" s="212" t="str">
        <f>IF(K64&lt;&gt;"",VLOOKUP(K64,GrilleSTAE!$A$4:$Q$29,2*(D64)),"")</f>
        <v/>
      </c>
      <c r="M64" s="213" t="str">
        <f t="shared" si="6"/>
        <v/>
      </c>
    </row>
    <row r="65" spans="1:13">
      <c r="A65" s="66"/>
      <c r="B65" s="66"/>
      <c r="C65" s="67"/>
      <c r="D65" s="68"/>
      <c r="E65" s="69"/>
      <c r="F65" s="68"/>
      <c r="G65" s="79" t="str">
        <f t="shared" si="3"/>
        <v/>
      </c>
      <c r="H65" s="91" t="str">
        <f>IF(D65&lt;&gt;0,IF(G65&gt;'Calcul Echelon'!$M$22,'Calcul Echelon'!$N$22,IF(G65&gt;'Calcul Echelon'!$M$21,'Calcul Echelon'!$N$21,IF(G65&gt;'Calcul Echelon'!$M$20,'Calcul Echelon'!$N$20,IF(G65&gt;'Calcul Echelon'!$M$19,'Calcul Echelon'!$N$19,IF(G65&gt;'Calcul Echelon'!$M$18,'Calcul Echelon'!$N$18,'Calcul Echelon'!$N$17))))),"")</f>
        <v/>
      </c>
      <c r="I65" s="91" t="str">
        <f t="shared" si="4"/>
        <v/>
      </c>
      <c r="J65" s="10" t="str">
        <f>IF(D65&lt;&gt;0,VLOOKUP(G65,'Calcul Echelon'!$B$4:$J$51,(D65+1)),"")</f>
        <v/>
      </c>
      <c r="K65" s="214" t="str">
        <f t="shared" si="5"/>
        <v/>
      </c>
      <c r="L65" s="212" t="str">
        <f>IF(K65&lt;&gt;"",VLOOKUP(K65,GrilleSTAE!$A$4:$Q$29,2*(D65)),"")</f>
        <v/>
      </c>
      <c r="M65" s="213" t="str">
        <f t="shared" si="6"/>
        <v/>
      </c>
    </row>
    <row r="66" spans="1:13">
      <c r="A66" s="66"/>
      <c r="B66" s="66"/>
      <c r="C66" s="67"/>
      <c r="D66" s="68"/>
      <c r="E66" s="69"/>
      <c r="F66" s="68"/>
      <c r="G66" s="79" t="str">
        <f t="shared" si="3"/>
        <v/>
      </c>
      <c r="H66" s="91" t="str">
        <f>IF(D66&lt;&gt;0,IF(G66&gt;'Calcul Echelon'!$M$22,'Calcul Echelon'!$N$22,IF(G66&gt;'Calcul Echelon'!$M$21,'Calcul Echelon'!$N$21,IF(G66&gt;'Calcul Echelon'!$M$20,'Calcul Echelon'!$N$20,IF(G66&gt;'Calcul Echelon'!$M$19,'Calcul Echelon'!$N$19,IF(G66&gt;'Calcul Echelon'!$M$18,'Calcul Echelon'!$N$18,'Calcul Echelon'!$N$17))))),"")</f>
        <v/>
      </c>
      <c r="I66" s="91" t="str">
        <f t="shared" si="4"/>
        <v/>
      </c>
      <c r="J66" s="10" t="str">
        <f>IF(D66&lt;&gt;0,VLOOKUP(G66,'Calcul Echelon'!$B$4:$J$51,(D66+1)),"")</f>
        <v/>
      </c>
      <c r="K66" s="214" t="str">
        <f t="shared" si="5"/>
        <v/>
      </c>
      <c r="L66" s="212" t="str">
        <f>IF(K66&lt;&gt;"",VLOOKUP(K66,GrilleSTAE!$A$4:$Q$29,2*(D66)),"")</f>
        <v/>
      </c>
      <c r="M66" s="213" t="str">
        <f t="shared" si="6"/>
        <v/>
      </c>
    </row>
    <row r="67" spans="1:13">
      <c r="A67" s="66"/>
      <c r="B67" s="66"/>
      <c r="C67" s="67"/>
      <c r="D67" s="68"/>
      <c r="E67" s="69"/>
      <c r="F67" s="68"/>
      <c r="G67" s="79" t="str">
        <f t="shared" si="3"/>
        <v/>
      </c>
      <c r="H67" s="91" t="str">
        <f>IF(D67&lt;&gt;0,IF(G67&gt;'Calcul Echelon'!$M$22,'Calcul Echelon'!$N$22,IF(G67&gt;'Calcul Echelon'!$M$21,'Calcul Echelon'!$N$21,IF(G67&gt;'Calcul Echelon'!$M$20,'Calcul Echelon'!$N$20,IF(G67&gt;'Calcul Echelon'!$M$19,'Calcul Echelon'!$N$19,IF(G67&gt;'Calcul Echelon'!$M$18,'Calcul Echelon'!$N$18,'Calcul Echelon'!$N$17))))),"")</f>
        <v/>
      </c>
      <c r="I67" s="91" t="str">
        <f t="shared" si="4"/>
        <v/>
      </c>
      <c r="J67" s="10" t="str">
        <f>IF(D67&lt;&gt;0,VLOOKUP(G67,'Calcul Echelon'!$B$4:$J$51,(D67+1)),"")</f>
        <v/>
      </c>
      <c r="K67" s="214" t="str">
        <f t="shared" si="5"/>
        <v/>
      </c>
      <c r="L67" s="212" t="str">
        <f>IF(K67&lt;&gt;"",VLOOKUP(K67,GrilleSTAE!$A$4:$Q$29,2*(D67)),"")</f>
        <v/>
      </c>
      <c r="M67" s="213" t="str">
        <f t="shared" si="6"/>
        <v/>
      </c>
    </row>
    <row r="68" spans="1:13">
      <c r="A68" s="66"/>
      <c r="B68" s="66"/>
      <c r="C68" s="67"/>
      <c r="D68" s="68"/>
      <c r="E68" s="69"/>
      <c r="F68" s="68"/>
      <c r="G68" s="79" t="str">
        <f t="shared" si="3"/>
        <v/>
      </c>
      <c r="H68" s="91" t="str">
        <f>IF(D68&lt;&gt;0,IF(G68&gt;'Calcul Echelon'!$M$22,'Calcul Echelon'!$N$22,IF(G68&gt;'Calcul Echelon'!$M$21,'Calcul Echelon'!$N$21,IF(G68&gt;'Calcul Echelon'!$M$20,'Calcul Echelon'!$N$20,IF(G68&gt;'Calcul Echelon'!$M$19,'Calcul Echelon'!$N$19,IF(G68&gt;'Calcul Echelon'!$M$18,'Calcul Echelon'!$N$18,'Calcul Echelon'!$N$17))))),"")</f>
        <v/>
      </c>
      <c r="I68" s="91" t="str">
        <f t="shared" si="4"/>
        <v/>
      </c>
      <c r="J68" s="10" t="str">
        <f>IF(D68&lt;&gt;0,VLOOKUP(G68,'Calcul Echelon'!$B$4:$J$51,(D68+1)),"")</f>
        <v/>
      </c>
      <c r="K68" s="214" t="str">
        <f t="shared" si="5"/>
        <v/>
      </c>
      <c r="L68" s="212" t="str">
        <f>IF(K68&lt;&gt;"",VLOOKUP(K68,GrilleSTAE!$A$4:$Q$29,2*(D68)),"")</f>
        <v/>
      </c>
      <c r="M68" s="213" t="str">
        <f t="shared" si="6"/>
        <v/>
      </c>
    </row>
    <row r="69" spans="1:13">
      <c r="A69" s="66"/>
      <c r="B69" s="66"/>
      <c r="C69" s="67"/>
      <c r="D69" s="68"/>
      <c r="E69" s="69"/>
      <c r="F69" s="68"/>
      <c r="G69" s="79" t="str">
        <f t="shared" si="3"/>
        <v/>
      </c>
      <c r="H69" s="91" t="str">
        <f>IF(D69&lt;&gt;0,IF(G69&gt;'Calcul Echelon'!$M$22,'Calcul Echelon'!$N$22,IF(G69&gt;'Calcul Echelon'!$M$21,'Calcul Echelon'!$N$21,IF(G69&gt;'Calcul Echelon'!$M$20,'Calcul Echelon'!$N$20,IF(G69&gt;'Calcul Echelon'!$M$19,'Calcul Echelon'!$N$19,IF(G69&gt;'Calcul Echelon'!$M$18,'Calcul Echelon'!$N$18,'Calcul Echelon'!$N$17))))),"")</f>
        <v/>
      </c>
      <c r="I69" s="91" t="str">
        <f t="shared" si="4"/>
        <v/>
      </c>
      <c r="J69" s="10" t="str">
        <f>IF(D69&lt;&gt;0,VLOOKUP(G69,'Calcul Echelon'!$B$4:$J$51,(D69+1)),"")</f>
        <v/>
      </c>
      <c r="K69" s="214" t="str">
        <f t="shared" si="5"/>
        <v/>
      </c>
      <c r="L69" s="212" t="str">
        <f>IF(K69&lt;&gt;"",VLOOKUP(K69,GrilleSTAE!$A$4:$Q$29,2*(D69)),"")</f>
        <v/>
      </c>
      <c r="M69" s="213" t="str">
        <f t="shared" si="6"/>
        <v/>
      </c>
    </row>
    <row r="70" spans="1:13">
      <c r="A70" s="66"/>
      <c r="B70" s="66"/>
      <c r="C70" s="67"/>
      <c r="D70" s="68"/>
      <c r="E70" s="69"/>
      <c r="F70" s="68"/>
      <c r="G70" s="79" t="str">
        <f t="shared" si="3"/>
        <v/>
      </c>
      <c r="H70" s="91" t="str">
        <f>IF(D70&lt;&gt;0,IF(G70&gt;'Calcul Echelon'!$M$22,'Calcul Echelon'!$N$22,IF(G70&gt;'Calcul Echelon'!$M$21,'Calcul Echelon'!$N$21,IF(G70&gt;'Calcul Echelon'!$M$20,'Calcul Echelon'!$N$20,IF(G70&gt;'Calcul Echelon'!$M$19,'Calcul Echelon'!$N$19,IF(G70&gt;'Calcul Echelon'!$M$18,'Calcul Echelon'!$N$18,'Calcul Echelon'!$N$17))))),"")</f>
        <v/>
      </c>
      <c r="I70" s="91" t="str">
        <f t="shared" ref="I70:I86" si="7">IF(D70&lt;&gt;0,F70+1,"")</f>
        <v/>
      </c>
      <c r="J70" s="10" t="str">
        <f>IF(D70&lt;&gt;0,VLOOKUP(G70,'Calcul Echelon'!$B$4:$J$51,(D70+1)),"")</f>
        <v/>
      </c>
      <c r="K70" s="214" t="str">
        <f t="shared" ref="K70:K86" si="8">IF(AND(E70&lt;&gt;"",D70&lt;&gt;""),IF(SUM(F70:F70)&gt;(G70-18),CONCATENATE("Max ",G70-18," ans"),MAX(H70,MIN(I70,J70))),"")</f>
        <v/>
      </c>
      <c r="L70" s="212" t="str">
        <f>IF(K70&lt;&gt;"",VLOOKUP(K70,GrilleSTAE!$A$4:$Q$29,2*(D70)),"")</f>
        <v/>
      </c>
      <c r="M70" s="213" t="str">
        <f t="shared" ref="M70:M86" si="9">IF(AND(L70&lt;&gt;"",C70&lt;&gt;""),MROUND(L70*C70,0.05),"")</f>
        <v/>
      </c>
    </row>
    <row r="71" spans="1:13">
      <c r="A71" s="66"/>
      <c r="B71" s="66"/>
      <c r="C71" s="67"/>
      <c r="D71" s="68"/>
      <c r="E71" s="69"/>
      <c r="F71" s="68"/>
      <c r="G71" s="79" t="str">
        <f t="shared" ref="G71:G86" si="10">IF(E71&lt;&gt;"",DATEDIF(E71,DATE($G$4,1,1),"y"),"")</f>
        <v/>
      </c>
      <c r="H71" s="91" t="str">
        <f>IF(D71&lt;&gt;0,IF(G71&gt;'Calcul Echelon'!$M$22,'Calcul Echelon'!$N$22,IF(G71&gt;'Calcul Echelon'!$M$21,'Calcul Echelon'!$N$21,IF(G71&gt;'Calcul Echelon'!$M$20,'Calcul Echelon'!$N$20,IF(G71&gt;'Calcul Echelon'!$M$19,'Calcul Echelon'!$N$19,IF(G71&gt;'Calcul Echelon'!$M$18,'Calcul Echelon'!$N$18,'Calcul Echelon'!$N$17))))),"")</f>
        <v/>
      </c>
      <c r="I71" s="91" t="str">
        <f t="shared" si="7"/>
        <v/>
      </c>
      <c r="J71" s="10" t="str">
        <f>IF(D71&lt;&gt;0,VLOOKUP(G71,'Calcul Echelon'!$B$4:$J$51,(D71+1)),"")</f>
        <v/>
      </c>
      <c r="K71" s="214" t="str">
        <f t="shared" si="8"/>
        <v/>
      </c>
      <c r="L71" s="212" t="str">
        <f>IF(K71&lt;&gt;"",VLOOKUP(K71,GrilleSTAE!$A$4:$Q$29,2*(D71)),"")</f>
        <v/>
      </c>
      <c r="M71" s="213" t="str">
        <f t="shared" si="9"/>
        <v/>
      </c>
    </row>
    <row r="72" spans="1:13">
      <c r="A72" s="66"/>
      <c r="B72" s="66"/>
      <c r="C72" s="67"/>
      <c r="D72" s="68"/>
      <c r="E72" s="69"/>
      <c r="F72" s="68"/>
      <c r="G72" s="79" t="str">
        <f t="shared" si="10"/>
        <v/>
      </c>
      <c r="H72" s="91" t="str">
        <f>IF(D72&lt;&gt;0,IF(G72&gt;'Calcul Echelon'!$M$22,'Calcul Echelon'!$N$22,IF(G72&gt;'Calcul Echelon'!$M$21,'Calcul Echelon'!$N$21,IF(G72&gt;'Calcul Echelon'!$M$20,'Calcul Echelon'!$N$20,IF(G72&gt;'Calcul Echelon'!$M$19,'Calcul Echelon'!$N$19,IF(G72&gt;'Calcul Echelon'!$M$18,'Calcul Echelon'!$N$18,'Calcul Echelon'!$N$17))))),"")</f>
        <v/>
      </c>
      <c r="I72" s="91" t="str">
        <f t="shared" si="7"/>
        <v/>
      </c>
      <c r="J72" s="10" t="str">
        <f>IF(D72&lt;&gt;0,VLOOKUP(G72,'Calcul Echelon'!$B$4:$J$51,(D72+1)),"")</f>
        <v/>
      </c>
      <c r="K72" s="214" t="str">
        <f t="shared" si="8"/>
        <v/>
      </c>
      <c r="L72" s="212" t="str">
        <f>IF(K72&lt;&gt;"",VLOOKUP(K72,GrilleSTAE!$A$4:$Q$29,2*(D72)),"")</f>
        <v/>
      </c>
      <c r="M72" s="213" t="str">
        <f t="shared" si="9"/>
        <v/>
      </c>
    </row>
    <row r="73" spans="1:13">
      <c r="A73" s="66"/>
      <c r="B73" s="66"/>
      <c r="C73" s="67"/>
      <c r="D73" s="68"/>
      <c r="E73" s="69"/>
      <c r="F73" s="68"/>
      <c r="G73" s="79" t="str">
        <f t="shared" si="10"/>
        <v/>
      </c>
      <c r="H73" s="91" t="str">
        <f>IF(D73&lt;&gt;0,IF(G73&gt;'Calcul Echelon'!$M$22,'Calcul Echelon'!$N$22,IF(G73&gt;'Calcul Echelon'!$M$21,'Calcul Echelon'!$N$21,IF(G73&gt;'Calcul Echelon'!$M$20,'Calcul Echelon'!$N$20,IF(G73&gt;'Calcul Echelon'!$M$19,'Calcul Echelon'!$N$19,IF(G73&gt;'Calcul Echelon'!$M$18,'Calcul Echelon'!$N$18,'Calcul Echelon'!$N$17))))),"")</f>
        <v/>
      </c>
      <c r="I73" s="91" t="str">
        <f t="shared" si="7"/>
        <v/>
      </c>
      <c r="J73" s="10" t="str">
        <f>IF(D73&lt;&gt;0,VLOOKUP(G73,'Calcul Echelon'!$B$4:$J$51,(D73+1)),"")</f>
        <v/>
      </c>
      <c r="K73" s="214" t="str">
        <f t="shared" si="8"/>
        <v/>
      </c>
      <c r="L73" s="212" t="str">
        <f>IF(K73&lt;&gt;"",VLOOKUP(K73,GrilleSTAE!$A$4:$Q$29,2*(D73)),"")</f>
        <v/>
      </c>
      <c r="M73" s="213" t="str">
        <f t="shared" si="9"/>
        <v/>
      </c>
    </row>
    <row r="74" spans="1:13">
      <c r="A74" s="66"/>
      <c r="B74" s="66"/>
      <c r="C74" s="67"/>
      <c r="D74" s="68"/>
      <c r="E74" s="69"/>
      <c r="F74" s="68"/>
      <c r="G74" s="79" t="str">
        <f t="shared" si="10"/>
        <v/>
      </c>
      <c r="H74" s="91" t="str">
        <f>IF(D74&lt;&gt;0,IF(G74&gt;'Calcul Echelon'!$M$22,'Calcul Echelon'!$N$22,IF(G74&gt;'Calcul Echelon'!$M$21,'Calcul Echelon'!$N$21,IF(G74&gt;'Calcul Echelon'!$M$20,'Calcul Echelon'!$N$20,IF(G74&gt;'Calcul Echelon'!$M$19,'Calcul Echelon'!$N$19,IF(G74&gt;'Calcul Echelon'!$M$18,'Calcul Echelon'!$N$18,'Calcul Echelon'!$N$17))))),"")</f>
        <v/>
      </c>
      <c r="I74" s="91" t="str">
        <f t="shared" si="7"/>
        <v/>
      </c>
      <c r="J74" s="10" t="str">
        <f>IF(D74&lt;&gt;0,VLOOKUP(G74,'Calcul Echelon'!$B$4:$J$51,(D74+1)),"")</f>
        <v/>
      </c>
      <c r="K74" s="214" t="str">
        <f t="shared" si="8"/>
        <v/>
      </c>
      <c r="L74" s="212" t="str">
        <f>IF(K74&lt;&gt;"",VLOOKUP(K74,GrilleSTAE!$A$4:$Q$29,2*(D74)),"")</f>
        <v/>
      </c>
      <c r="M74" s="213" t="str">
        <f t="shared" si="9"/>
        <v/>
      </c>
    </row>
    <row r="75" spans="1:13">
      <c r="A75" s="66"/>
      <c r="B75" s="66"/>
      <c r="C75" s="67"/>
      <c r="D75" s="68"/>
      <c r="E75" s="69"/>
      <c r="F75" s="68"/>
      <c r="G75" s="79" t="str">
        <f t="shared" si="10"/>
        <v/>
      </c>
      <c r="H75" s="91" t="str">
        <f>IF(D75&lt;&gt;0,IF(G75&gt;'Calcul Echelon'!$M$22,'Calcul Echelon'!$N$22,IF(G75&gt;'Calcul Echelon'!$M$21,'Calcul Echelon'!$N$21,IF(G75&gt;'Calcul Echelon'!$M$20,'Calcul Echelon'!$N$20,IF(G75&gt;'Calcul Echelon'!$M$19,'Calcul Echelon'!$N$19,IF(G75&gt;'Calcul Echelon'!$M$18,'Calcul Echelon'!$N$18,'Calcul Echelon'!$N$17))))),"")</f>
        <v/>
      </c>
      <c r="I75" s="91" t="str">
        <f t="shared" si="7"/>
        <v/>
      </c>
      <c r="J75" s="10" t="str">
        <f>IF(D75&lt;&gt;0,VLOOKUP(G75,'Calcul Echelon'!$B$4:$J$51,(D75+1)),"")</f>
        <v/>
      </c>
      <c r="K75" s="214" t="str">
        <f t="shared" si="8"/>
        <v/>
      </c>
      <c r="L75" s="212" t="str">
        <f>IF(K75&lt;&gt;"",VLOOKUP(K75,GrilleSTAE!$A$4:$Q$29,2*(D75)),"")</f>
        <v/>
      </c>
      <c r="M75" s="213" t="str">
        <f t="shared" si="9"/>
        <v/>
      </c>
    </row>
    <row r="76" spans="1:13">
      <c r="A76" s="66"/>
      <c r="B76" s="66"/>
      <c r="C76" s="67"/>
      <c r="D76" s="68"/>
      <c r="E76" s="69"/>
      <c r="F76" s="68"/>
      <c r="G76" s="79" t="str">
        <f t="shared" si="10"/>
        <v/>
      </c>
      <c r="H76" s="91" t="str">
        <f>IF(D76&lt;&gt;0,IF(G76&gt;'Calcul Echelon'!$M$22,'Calcul Echelon'!$N$22,IF(G76&gt;'Calcul Echelon'!$M$21,'Calcul Echelon'!$N$21,IF(G76&gt;'Calcul Echelon'!$M$20,'Calcul Echelon'!$N$20,IF(G76&gt;'Calcul Echelon'!$M$19,'Calcul Echelon'!$N$19,IF(G76&gt;'Calcul Echelon'!$M$18,'Calcul Echelon'!$N$18,'Calcul Echelon'!$N$17))))),"")</f>
        <v/>
      </c>
      <c r="I76" s="91" t="str">
        <f t="shared" si="7"/>
        <v/>
      </c>
      <c r="J76" s="10" t="str">
        <f>IF(D76&lt;&gt;0,VLOOKUP(G76,'Calcul Echelon'!$B$4:$J$51,(D76+1)),"")</f>
        <v/>
      </c>
      <c r="K76" s="214" t="str">
        <f t="shared" si="8"/>
        <v/>
      </c>
      <c r="L76" s="212" t="str">
        <f>IF(K76&lt;&gt;"",VLOOKUP(K76,GrilleSTAE!$A$4:$Q$29,2*(D76)),"")</f>
        <v/>
      </c>
      <c r="M76" s="213" t="str">
        <f t="shared" si="9"/>
        <v/>
      </c>
    </row>
    <row r="77" spans="1:13">
      <c r="A77" s="66"/>
      <c r="B77" s="66"/>
      <c r="C77" s="67"/>
      <c r="D77" s="68"/>
      <c r="E77" s="69"/>
      <c r="F77" s="68"/>
      <c r="G77" s="79" t="str">
        <f t="shared" si="10"/>
        <v/>
      </c>
      <c r="H77" s="91" t="str">
        <f>IF(D77&lt;&gt;0,IF(G77&gt;'Calcul Echelon'!$M$22,'Calcul Echelon'!$N$22,IF(G77&gt;'Calcul Echelon'!$M$21,'Calcul Echelon'!$N$21,IF(G77&gt;'Calcul Echelon'!$M$20,'Calcul Echelon'!$N$20,IF(G77&gt;'Calcul Echelon'!$M$19,'Calcul Echelon'!$N$19,IF(G77&gt;'Calcul Echelon'!$M$18,'Calcul Echelon'!$N$18,'Calcul Echelon'!$N$17))))),"")</f>
        <v/>
      </c>
      <c r="I77" s="91" t="str">
        <f t="shared" si="7"/>
        <v/>
      </c>
      <c r="J77" s="10" t="str">
        <f>IF(D77&lt;&gt;0,VLOOKUP(G77,'Calcul Echelon'!$B$4:$J$51,(D77+1)),"")</f>
        <v/>
      </c>
      <c r="K77" s="214" t="str">
        <f t="shared" si="8"/>
        <v/>
      </c>
      <c r="L77" s="212" t="str">
        <f>IF(K77&lt;&gt;"",VLOOKUP(K77,GrilleSTAE!$A$4:$Q$29,2*(D77)),"")</f>
        <v/>
      </c>
      <c r="M77" s="213" t="str">
        <f t="shared" si="9"/>
        <v/>
      </c>
    </row>
    <row r="78" spans="1:13">
      <c r="A78" s="66"/>
      <c r="B78" s="66"/>
      <c r="C78" s="67"/>
      <c r="D78" s="68"/>
      <c r="E78" s="69"/>
      <c r="F78" s="68"/>
      <c r="G78" s="79" t="str">
        <f t="shared" si="10"/>
        <v/>
      </c>
      <c r="H78" s="91" t="str">
        <f>IF(D78&lt;&gt;0,IF(G78&gt;'Calcul Echelon'!$M$22,'Calcul Echelon'!$N$22,IF(G78&gt;'Calcul Echelon'!$M$21,'Calcul Echelon'!$N$21,IF(G78&gt;'Calcul Echelon'!$M$20,'Calcul Echelon'!$N$20,IF(G78&gt;'Calcul Echelon'!$M$19,'Calcul Echelon'!$N$19,IF(G78&gt;'Calcul Echelon'!$M$18,'Calcul Echelon'!$N$18,'Calcul Echelon'!$N$17))))),"")</f>
        <v/>
      </c>
      <c r="I78" s="91" t="str">
        <f t="shared" si="7"/>
        <v/>
      </c>
      <c r="J78" s="10" t="str">
        <f>IF(D78&lt;&gt;0,VLOOKUP(G78,'Calcul Echelon'!$B$4:$J$51,(D78+1)),"")</f>
        <v/>
      </c>
      <c r="K78" s="214" t="str">
        <f t="shared" si="8"/>
        <v/>
      </c>
      <c r="L78" s="212" t="str">
        <f>IF(K78&lt;&gt;"",VLOOKUP(K78,GrilleSTAE!$A$4:$Q$29,2*(D78)),"")</f>
        <v/>
      </c>
      <c r="M78" s="213" t="str">
        <f t="shared" si="9"/>
        <v/>
      </c>
    </row>
    <row r="79" spans="1:13">
      <c r="A79" s="66"/>
      <c r="B79" s="66"/>
      <c r="C79" s="67"/>
      <c r="D79" s="68"/>
      <c r="E79" s="69"/>
      <c r="F79" s="68"/>
      <c r="G79" s="79" t="str">
        <f t="shared" si="10"/>
        <v/>
      </c>
      <c r="H79" s="91" t="str">
        <f>IF(D79&lt;&gt;0,IF(G79&gt;'Calcul Echelon'!$M$22,'Calcul Echelon'!$N$22,IF(G79&gt;'Calcul Echelon'!$M$21,'Calcul Echelon'!$N$21,IF(G79&gt;'Calcul Echelon'!$M$20,'Calcul Echelon'!$N$20,IF(G79&gt;'Calcul Echelon'!$M$19,'Calcul Echelon'!$N$19,IF(G79&gt;'Calcul Echelon'!$M$18,'Calcul Echelon'!$N$18,'Calcul Echelon'!$N$17))))),"")</f>
        <v/>
      </c>
      <c r="I79" s="91" t="str">
        <f t="shared" si="7"/>
        <v/>
      </c>
      <c r="J79" s="10" t="str">
        <f>IF(D79&lt;&gt;0,VLOOKUP(G79,'Calcul Echelon'!$B$4:$J$51,(D79+1)),"")</f>
        <v/>
      </c>
      <c r="K79" s="214" t="str">
        <f t="shared" si="8"/>
        <v/>
      </c>
      <c r="L79" s="212" t="str">
        <f>IF(K79&lt;&gt;"",VLOOKUP(K79,GrilleSTAE!$A$4:$Q$29,2*(D79)),"")</f>
        <v/>
      </c>
      <c r="M79" s="213" t="str">
        <f t="shared" si="9"/>
        <v/>
      </c>
    </row>
    <row r="80" spans="1:13">
      <c r="A80" s="66"/>
      <c r="B80" s="66"/>
      <c r="C80" s="67"/>
      <c r="D80" s="68"/>
      <c r="E80" s="69"/>
      <c r="F80" s="68"/>
      <c r="G80" s="79" t="str">
        <f t="shared" si="10"/>
        <v/>
      </c>
      <c r="H80" s="91" t="str">
        <f>IF(D80&lt;&gt;0,IF(G80&gt;'Calcul Echelon'!$M$22,'Calcul Echelon'!$N$22,IF(G80&gt;'Calcul Echelon'!$M$21,'Calcul Echelon'!$N$21,IF(G80&gt;'Calcul Echelon'!$M$20,'Calcul Echelon'!$N$20,IF(G80&gt;'Calcul Echelon'!$M$19,'Calcul Echelon'!$N$19,IF(G80&gt;'Calcul Echelon'!$M$18,'Calcul Echelon'!$N$18,'Calcul Echelon'!$N$17))))),"")</f>
        <v/>
      </c>
      <c r="I80" s="91" t="str">
        <f t="shared" si="7"/>
        <v/>
      </c>
      <c r="J80" s="10" t="str">
        <f>IF(D80&lt;&gt;0,VLOOKUP(G80,'Calcul Echelon'!$B$4:$J$51,(D80+1)),"")</f>
        <v/>
      </c>
      <c r="K80" s="214" t="str">
        <f t="shared" si="8"/>
        <v/>
      </c>
      <c r="L80" s="212" t="str">
        <f>IF(K80&lt;&gt;"",VLOOKUP(K80,GrilleSTAE!$A$4:$Q$29,2*(D80)),"")</f>
        <v/>
      </c>
      <c r="M80" s="213" t="str">
        <f t="shared" si="9"/>
        <v/>
      </c>
    </row>
    <row r="81" spans="1:13">
      <c r="A81" s="66"/>
      <c r="B81" s="66"/>
      <c r="C81" s="67"/>
      <c r="D81" s="68"/>
      <c r="E81" s="69"/>
      <c r="F81" s="68"/>
      <c r="G81" s="79" t="str">
        <f t="shared" si="10"/>
        <v/>
      </c>
      <c r="H81" s="91" t="str">
        <f>IF(D81&lt;&gt;0,IF(G81&gt;'Calcul Echelon'!$M$22,'Calcul Echelon'!$N$22,IF(G81&gt;'Calcul Echelon'!$M$21,'Calcul Echelon'!$N$21,IF(G81&gt;'Calcul Echelon'!$M$20,'Calcul Echelon'!$N$20,IF(G81&gt;'Calcul Echelon'!$M$19,'Calcul Echelon'!$N$19,IF(G81&gt;'Calcul Echelon'!$M$18,'Calcul Echelon'!$N$18,'Calcul Echelon'!$N$17))))),"")</f>
        <v/>
      </c>
      <c r="I81" s="91" t="str">
        <f t="shared" si="7"/>
        <v/>
      </c>
      <c r="J81" s="10" t="str">
        <f>IF(D81&lt;&gt;0,VLOOKUP(G81,'Calcul Echelon'!$B$4:$J$51,(D81+1)),"")</f>
        <v/>
      </c>
      <c r="K81" s="214" t="str">
        <f t="shared" si="8"/>
        <v/>
      </c>
      <c r="L81" s="212" t="str">
        <f>IF(K81&lt;&gt;"",VLOOKUP(K81,GrilleSTAE!$A$4:$Q$29,2*(D81)),"")</f>
        <v/>
      </c>
      <c r="M81" s="213" t="str">
        <f t="shared" si="9"/>
        <v/>
      </c>
    </row>
    <row r="82" spans="1:13">
      <c r="A82" s="66"/>
      <c r="B82" s="66"/>
      <c r="C82" s="67"/>
      <c r="D82" s="68"/>
      <c r="E82" s="69"/>
      <c r="F82" s="68"/>
      <c r="G82" s="79" t="str">
        <f t="shared" si="10"/>
        <v/>
      </c>
      <c r="H82" s="91" t="str">
        <f>IF(D82&lt;&gt;0,IF(G82&gt;'Calcul Echelon'!$M$22,'Calcul Echelon'!$N$22,IF(G82&gt;'Calcul Echelon'!$M$21,'Calcul Echelon'!$N$21,IF(G82&gt;'Calcul Echelon'!$M$20,'Calcul Echelon'!$N$20,IF(G82&gt;'Calcul Echelon'!$M$19,'Calcul Echelon'!$N$19,IF(G82&gt;'Calcul Echelon'!$M$18,'Calcul Echelon'!$N$18,'Calcul Echelon'!$N$17))))),"")</f>
        <v/>
      </c>
      <c r="I82" s="91" t="str">
        <f t="shared" si="7"/>
        <v/>
      </c>
      <c r="J82" s="10" t="str">
        <f>IF(D82&lt;&gt;0,VLOOKUP(G82,'Calcul Echelon'!$B$4:$J$51,(D82+1)),"")</f>
        <v/>
      </c>
      <c r="K82" s="214" t="str">
        <f t="shared" si="8"/>
        <v/>
      </c>
      <c r="L82" s="212" t="str">
        <f>IF(K82&lt;&gt;"",VLOOKUP(K82,GrilleSTAE!$A$4:$Q$29,2*(D82)),"")</f>
        <v/>
      </c>
      <c r="M82" s="213" t="str">
        <f t="shared" si="9"/>
        <v/>
      </c>
    </row>
    <row r="83" spans="1:13">
      <c r="A83" s="66"/>
      <c r="B83" s="66"/>
      <c r="C83" s="67"/>
      <c r="D83" s="68"/>
      <c r="E83" s="69"/>
      <c r="F83" s="68"/>
      <c r="G83" s="79" t="str">
        <f t="shared" si="10"/>
        <v/>
      </c>
      <c r="H83" s="91" t="str">
        <f>IF(D83&lt;&gt;0,IF(G83&gt;'Calcul Echelon'!$M$22,'Calcul Echelon'!$N$22,IF(G83&gt;'Calcul Echelon'!$M$21,'Calcul Echelon'!$N$21,IF(G83&gt;'Calcul Echelon'!$M$20,'Calcul Echelon'!$N$20,IF(G83&gt;'Calcul Echelon'!$M$19,'Calcul Echelon'!$N$19,IF(G83&gt;'Calcul Echelon'!$M$18,'Calcul Echelon'!$N$18,'Calcul Echelon'!$N$17))))),"")</f>
        <v/>
      </c>
      <c r="I83" s="91" t="str">
        <f t="shared" si="7"/>
        <v/>
      </c>
      <c r="J83" s="10" t="str">
        <f>IF(D83&lt;&gt;0,VLOOKUP(G83,'Calcul Echelon'!$B$4:$J$51,(D83+1)),"")</f>
        <v/>
      </c>
      <c r="K83" s="214" t="str">
        <f t="shared" si="8"/>
        <v/>
      </c>
      <c r="L83" s="212" t="str">
        <f>IF(K83&lt;&gt;"",VLOOKUP(K83,GrilleSTAE!$A$4:$Q$29,2*(D83)),"")</f>
        <v/>
      </c>
      <c r="M83" s="213" t="str">
        <f t="shared" si="9"/>
        <v/>
      </c>
    </row>
    <row r="84" spans="1:13">
      <c r="A84" s="66"/>
      <c r="B84" s="66"/>
      <c r="C84" s="67"/>
      <c r="D84" s="68"/>
      <c r="E84" s="69"/>
      <c r="F84" s="68"/>
      <c r="G84" s="79" t="str">
        <f t="shared" si="10"/>
        <v/>
      </c>
      <c r="H84" s="91" t="str">
        <f>IF(D84&lt;&gt;0,IF(G84&gt;'Calcul Echelon'!$M$22,'Calcul Echelon'!$N$22,IF(G84&gt;'Calcul Echelon'!$M$21,'Calcul Echelon'!$N$21,IF(G84&gt;'Calcul Echelon'!$M$20,'Calcul Echelon'!$N$20,IF(G84&gt;'Calcul Echelon'!$M$19,'Calcul Echelon'!$N$19,IF(G84&gt;'Calcul Echelon'!$M$18,'Calcul Echelon'!$N$18,'Calcul Echelon'!$N$17))))),"")</f>
        <v/>
      </c>
      <c r="I84" s="91" t="str">
        <f t="shared" si="7"/>
        <v/>
      </c>
      <c r="J84" s="10" t="str">
        <f>IF(D84&lt;&gt;0,VLOOKUP(G84,'Calcul Echelon'!$B$4:$J$51,(D84+1)),"")</f>
        <v/>
      </c>
      <c r="K84" s="214" t="str">
        <f t="shared" si="8"/>
        <v/>
      </c>
      <c r="L84" s="212" t="str">
        <f>IF(K84&lt;&gt;"",VLOOKUP(K84,GrilleSTAE!$A$4:$Q$29,2*(D84)),"")</f>
        <v/>
      </c>
      <c r="M84" s="213" t="str">
        <f t="shared" si="9"/>
        <v/>
      </c>
    </row>
    <row r="85" spans="1:13">
      <c r="A85" s="66"/>
      <c r="B85" s="66"/>
      <c r="C85" s="67"/>
      <c r="D85" s="68"/>
      <c r="E85" s="69"/>
      <c r="F85" s="68"/>
      <c r="G85" s="79" t="str">
        <f t="shared" si="10"/>
        <v/>
      </c>
      <c r="H85" s="91" t="str">
        <f>IF(D85&lt;&gt;0,IF(G85&gt;'Calcul Echelon'!$M$22,'Calcul Echelon'!$N$22,IF(G85&gt;'Calcul Echelon'!$M$21,'Calcul Echelon'!$N$21,IF(G85&gt;'Calcul Echelon'!$M$20,'Calcul Echelon'!$N$20,IF(G85&gt;'Calcul Echelon'!$M$19,'Calcul Echelon'!$N$19,IF(G85&gt;'Calcul Echelon'!$M$18,'Calcul Echelon'!$N$18,'Calcul Echelon'!$N$17))))),"")</f>
        <v/>
      </c>
      <c r="I85" s="91" t="str">
        <f t="shared" si="7"/>
        <v/>
      </c>
      <c r="J85" s="10" t="str">
        <f>IF(D85&lt;&gt;0,VLOOKUP(G85,'Calcul Echelon'!$B$4:$J$51,(D85+1)),"")</f>
        <v/>
      </c>
      <c r="K85" s="214" t="str">
        <f t="shared" si="8"/>
        <v/>
      </c>
      <c r="L85" s="212" t="str">
        <f>IF(K85&lt;&gt;"",VLOOKUP(K85,GrilleSTAE!$A$4:$Q$29,2*(D85)),"")</f>
        <v/>
      </c>
      <c r="M85" s="213" t="str">
        <f t="shared" si="9"/>
        <v/>
      </c>
    </row>
    <row r="86" spans="1:13">
      <c r="A86" s="66"/>
      <c r="B86" s="66"/>
      <c r="C86" s="67"/>
      <c r="D86" s="68"/>
      <c r="E86" s="69"/>
      <c r="F86" s="68"/>
      <c r="G86" s="79" t="str">
        <f t="shared" si="10"/>
        <v/>
      </c>
      <c r="H86" s="91" t="str">
        <f>IF(D86&lt;&gt;0,IF(G86&gt;'Calcul Echelon'!$M$22,'Calcul Echelon'!$N$22,IF(G86&gt;'Calcul Echelon'!$M$21,'Calcul Echelon'!$N$21,IF(G86&gt;'Calcul Echelon'!$M$20,'Calcul Echelon'!$N$20,IF(G86&gt;'Calcul Echelon'!$M$19,'Calcul Echelon'!$N$19,IF(G86&gt;'Calcul Echelon'!$M$18,'Calcul Echelon'!$N$18,'Calcul Echelon'!$N$17))))),"")</f>
        <v/>
      </c>
      <c r="I86" s="91" t="str">
        <f t="shared" si="7"/>
        <v/>
      </c>
      <c r="J86" s="10" t="str">
        <f>IF(D86&lt;&gt;0,VLOOKUP(G86,'Calcul Echelon'!$B$4:$J$51,(D86+1)),"")</f>
        <v/>
      </c>
      <c r="K86" s="214" t="str">
        <f t="shared" si="8"/>
        <v/>
      </c>
      <c r="L86" s="212" t="str">
        <f>IF(K86&lt;&gt;"",VLOOKUP(K86,GrilleSTAE!$A$4:$Q$29,2*(D86)),"")</f>
        <v/>
      </c>
      <c r="M86" s="213" t="str">
        <f t="shared" si="9"/>
        <v/>
      </c>
    </row>
  </sheetData>
  <sheetProtection algorithmName="SHA-512" hashValue="oKZQ3l9SRupaNkAnYmgx85EuiM+hrQYX96r+dl3LkYOg9bZtfJppRnAU/90IN3AUfbLMl21oF7urLGKVzEvcxA==" saltValue="+r6afq2r9PISEMpJUdoD+A==" spinCount="100000" sheet="1" deleteRows="0"/>
  <conditionalFormatting sqref="K6:K86">
    <cfRule type="expression" dxfId="0" priority="11">
      <formula>SUM($F6:$F6)&gt;($G6-18)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E19DE8-8D2C-4680-801D-B2725833BF84}">
          <x14:formula1>
            <xm:f>'Paramétrage RH'!$C$9:$C$16</xm:f>
          </x14:formula1>
          <xm:sqref>D20:D86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D535-A31E-4E9A-ACE6-FAF9AE243CB7}">
  <sheetPr codeName="Feuil2"/>
  <dimension ref="C2:H28"/>
  <sheetViews>
    <sheetView workbookViewId="0">
      <selection activeCell="G24" sqref="G24"/>
    </sheetView>
  </sheetViews>
  <sheetFormatPr baseColWidth="10" defaultRowHeight="12.75"/>
  <cols>
    <col min="6" max="6" width="39.28515625" customWidth="1"/>
    <col min="8" max="8" width="35.5703125" customWidth="1"/>
  </cols>
  <sheetData>
    <row r="2" spans="3:8" ht="15.75">
      <c r="C2" s="236" t="s">
        <v>79</v>
      </c>
    </row>
    <row r="4" spans="3:8">
      <c r="C4" s="235" t="s">
        <v>76</v>
      </c>
    </row>
    <row r="5" spans="3:8">
      <c r="C5" s="234" t="s">
        <v>77</v>
      </c>
    </row>
    <row r="6" spans="3:8">
      <c r="C6" s="234" t="s">
        <v>80</v>
      </c>
    </row>
    <row r="7" spans="3:8" ht="13.5" thickBot="1">
      <c r="C7" s="234"/>
    </row>
    <row r="8" spans="3:8" ht="13.5" thickBot="1">
      <c r="C8" s="46" t="s">
        <v>11</v>
      </c>
      <c r="D8" s="49" t="s">
        <v>31</v>
      </c>
      <c r="E8" s="44" t="s">
        <v>25</v>
      </c>
      <c r="F8" s="40"/>
      <c r="G8" s="40"/>
      <c r="H8" s="45"/>
    </row>
    <row r="9" spans="3:8">
      <c r="C9" s="47">
        <v>1</v>
      </c>
      <c r="D9" s="60">
        <v>0</v>
      </c>
      <c r="E9" s="77" t="s">
        <v>28</v>
      </c>
      <c r="F9" s="38"/>
      <c r="G9" s="38"/>
      <c r="H9" s="41"/>
    </row>
    <row r="10" spans="3:8">
      <c r="C10" s="47">
        <v>2</v>
      </c>
      <c r="D10" s="61">
        <v>0</v>
      </c>
      <c r="E10" s="77" t="s">
        <v>29</v>
      </c>
      <c r="F10" s="38"/>
      <c r="G10" s="38"/>
      <c r="H10" s="41"/>
    </row>
    <row r="11" spans="3:8">
      <c r="C11" s="47">
        <v>3</v>
      </c>
      <c r="D11" s="61">
        <v>0</v>
      </c>
      <c r="E11" s="77" t="s">
        <v>30</v>
      </c>
      <c r="F11" s="38"/>
      <c r="G11" s="38"/>
      <c r="H11" s="41"/>
    </row>
    <row r="12" spans="3:8">
      <c r="C12" s="47">
        <v>4</v>
      </c>
      <c r="D12" s="61">
        <v>0</v>
      </c>
      <c r="E12" s="77" t="s">
        <v>57</v>
      </c>
      <c r="F12" s="38"/>
      <c r="G12" s="38"/>
      <c r="H12" s="41"/>
    </row>
    <row r="13" spans="3:8">
      <c r="C13" s="47">
        <v>5</v>
      </c>
      <c r="D13" s="61">
        <v>0</v>
      </c>
      <c r="E13" s="77" t="s">
        <v>56</v>
      </c>
      <c r="F13" s="38"/>
      <c r="G13" s="38"/>
      <c r="H13" s="41"/>
    </row>
    <row r="14" spans="3:8">
      <c r="C14" s="47">
        <v>6</v>
      </c>
      <c r="D14" s="61">
        <v>0</v>
      </c>
      <c r="E14" s="77" t="s">
        <v>26</v>
      </c>
      <c r="F14" s="38"/>
      <c r="G14" s="38"/>
      <c r="H14" s="41"/>
    </row>
    <row r="15" spans="3:8">
      <c r="C15" s="47">
        <v>7</v>
      </c>
      <c r="D15" s="62">
        <v>0</v>
      </c>
      <c r="E15" s="77" t="s">
        <v>27</v>
      </c>
      <c r="F15" s="38"/>
      <c r="G15" s="38"/>
      <c r="H15" s="41"/>
    </row>
    <row r="16" spans="3:8" ht="13.5" thickBot="1">
      <c r="C16" s="48">
        <v>8</v>
      </c>
      <c r="D16" s="63">
        <v>0</v>
      </c>
      <c r="E16" s="78" t="s">
        <v>43</v>
      </c>
      <c r="F16" s="39"/>
      <c r="G16" s="39"/>
      <c r="H16" s="42"/>
    </row>
    <row r="17" spans="3:7">
      <c r="C17" s="36"/>
      <c r="D17" s="36"/>
      <c r="E17" s="37"/>
      <c r="F17" s="36"/>
      <c r="G17" s="36"/>
    </row>
    <row r="18" spans="3:7">
      <c r="C18" s="36"/>
      <c r="D18" s="36"/>
      <c r="E18" s="37"/>
      <c r="F18" s="36"/>
      <c r="G18" s="36"/>
    </row>
    <row r="19" spans="3:7" ht="15.75">
      <c r="C19" s="236" t="s">
        <v>78</v>
      </c>
      <c r="D19" s="36"/>
      <c r="E19" s="37"/>
      <c r="F19" s="36"/>
      <c r="G19" s="36"/>
    </row>
    <row r="20" spans="3:7" ht="13.5" thickBot="1">
      <c r="C20" s="36"/>
      <c r="D20" s="36"/>
      <c r="E20" s="37"/>
      <c r="F20" s="36"/>
      <c r="G20" s="36"/>
    </row>
    <row r="21" spans="3:7">
      <c r="C21" s="218" t="s">
        <v>65</v>
      </c>
      <c r="D21" s="219"/>
      <c r="E21" s="219"/>
      <c r="F21" s="220"/>
      <c r="G21" s="221">
        <v>41</v>
      </c>
    </row>
    <row r="22" spans="3:7">
      <c r="C22" s="222" t="s">
        <v>67</v>
      </c>
      <c r="D22" s="223"/>
      <c r="E22" s="223"/>
      <c r="F22" s="224"/>
      <c r="G22" s="225">
        <v>12.5</v>
      </c>
    </row>
    <row r="23" spans="3:7">
      <c r="C23" s="222" t="s">
        <v>68</v>
      </c>
      <c r="D23" s="223"/>
      <c r="E23" s="223"/>
      <c r="F23" s="224"/>
      <c r="G23" s="225">
        <v>25</v>
      </c>
    </row>
    <row r="24" spans="3:7">
      <c r="C24" s="229" t="s">
        <v>71</v>
      </c>
      <c r="D24" s="230"/>
      <c r="E24" s="230"/>
      <c r="F24" s="231"/>
      <c r="G24" s="232">
        <v>13</v>
      </c>
    </row>
    <row r="25" spans="3:7" ht="13.5" thickBot="1">
      <c r="C25" s="226" t="s">
        <v>66</v>
      </c>
      <c r="D25" s="227"/>
      <c r="E25" s="227"/>
      <c r="F25" s="228"/>
      <c r="G25" s="233">
        <f>260-G22-G23</f>
        <v>222.5</v>
      </c>
    </row>
    <row r="26" spans="3:7">
      <c r="C26" s="217"/>
      <c r="D26" s="217"/>
      <c r="E26" s="217"/>
      <c r="F26" s="217"/>
      <c r="G26" s="217"/>
    </row>
    <row r="27" spans="3:7" ht="13.5" thickBot="1"/>
    <row r="28" spans="3:7" ht="13.5" thickBot="1">
      <c r="C28" s="238" t="s">
        <v>39</v>
      </c>
      <c r="D28" s="239"/>
      <c r="E28" s="239"/>
      <c r="F28" s="239"/>
      <c r="G28" s="240"/>
    </row>
  </sheetData>
  <sheetProtection algorithmName="SHA-512" hashValue="XywwN/5+ib+qNj4zzmnQql2gt/9ydnF+h6o4gV8epJdryKWJqP03CPaHcdlYlLFeX6Y0qP8IaKrD8GRBS69F7w==" saltValue="iyNKbjwLAVdHSAPTz0r+YQ==" spinCount="100000" sheet="1" objects="1" scenarios="1"/>
  <mergeCells count="1">
    <mergeCell ref="C28:G2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A82E-7478-460D-8B48-A4B7C13915AB}">
  <sheetPr codeName="Feuil3"/>
  <dimension ref="A1:Y90"/>
  <sheetViews>
    <sheetView zoomScaleNormal="100" zoomScaleSheetLayoutView="100" workbookViewId="0">
      <selection activeCell="B4" sqref="B4:C4"/>
    </sheetView>
  </sheetViews>
  <sheetFormatPr baseColWidth="10" defaultRowHeight="12.75"/>
  <cols>
    <col min="1" max="1" width="14.42578125" customWidth="1"/>
    <col min="2" max="7" width="9.42578125" customWidth="1"/>
    <col min="8" max="17" width="11.42578125" customWidth="1"/>
    <col min="18" max="18" width="11.5703125" style="10" bestFit="1" customWidth="1"/>
    <col min="21" max="21" width="13.42578125" customWidth="1"/>
    <col min="25" max="25" width="85.28515625" bestFit="1" customWidth="1"/>
  </cols>
  <sheetData>
    <row r="1" spans="1:25" ht="45" customHeight="1" thickBot="1">
      <c r="A1" s="245" t="s">
        <v>72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7"/>
    </row>
    <row r="2" spans="1:25" s="1" customFormat="1" ht="69" customHeight="1" thickBot="1">
      <c r="A2" s="59"/>
      <c r="B2" s="275" t="s">
        <v>54</v>
      </c>
      <c r="C2" s="262"/>
      <c r="D2" s="273" t="s">
        <v>52</v>
      </c>
      <c r="E2" s="276"/>
      <c r="F2" s="273" t="s">
        <v>53</v>
      </c>
      <c r="G2" s="276"/>
      <c r="H2" s="273" t="s">
        <v>58</v>
      </c>
      <c r="I2" s="262"/>
      <c r="J2" s="273" t="s">
        <v>50</v>
      </c>
      <c r="K2" s="262"/>
      <c r="L2" s="273" t="s">
        <v>51</v>
      </c>
      <c r="M2" s="262"/>
      <c r="N2" s="273" t="s">
        <v>55</v>
      </c>
      <c r="O2" s="262"/>
      <c r="P2" s="273" t="s">
        <v>42</v>
      </c>
      <c r="Q2" s="271"/>
      <c r="R2" s="256" t="s">
        <v>6</v>
      </c>
      <c r="Y2" s="83"/>
    </row>
    <row r="3" spans="1:25" s="1" customFormat="1" ht="26.25" thickBot="1">
      <c r="A3" s="59" t="s">
        <v>45</v>
      </c>
      <c r="B3" s="248">
        <v>1</v>
      </c>
      <c r="C3" s="249"/>
      <c r="D3" s="250">
        <v>2</v>
      </c>
      <c r="E3" s="262"/>
      <c r="F3" s="250">
        <v>3</v>
      </c>
      <c r="G3" s="262"/>
      <c r="H3" s="250">
        <v>4</v>
      </c>
      <c r="I3" s="262"/>
      <c r="J3" s="250">
        <v>5</v>
      </c>
      <c r="K3" s="262"/>
      <c r="L3" s="250">
        <v>6</v>
      </c>
      <c r="M3" s="262"/>
      <c r="N3" s="250">
        <v>7</v>
      </c>
      <c r="O3" s="262"/>
      <c r="P3" s="250">
        <v>8</v>
      </c>
      <c r="Q3" s="271"/>
      <c r="R3" s="264"/>
      <c r="Y3" s="84"/>
    </row>
    <row r="4" spans="1:25" s="72" customFormat="1" ht="15.75" customHeight="1">
      <c r="A4" s="70">
        <v>1</v>
      </c>
      <c r="B4" s="274">
        <f ca="1">MROUND(('GrilleCISA-LAE3'!F8+('Paramétrage RH'!$D$9*('GrilleCISA-LAE3'!G8-'GrilleCISA-LAE3'!F8)))*'Paramétrage RH'!$G$21/41,0.05)</f>
        <v>4174.95</v>
      </c>
      <c r="C4" s="261"/>
      <c r="D4" s="260">
        <f ca="1">MROUND(('GrilleCISA-LAE3'!H8+('Paramétrage RH'!$D$10*('GrilleCISA-LAE3'!I8-'GrilleCISA-LAE3'!H8)))*'Paramétrage RH'!$G$21/41,0.05)</f>
        <v>4425.7</v>
      </c>
      <c r="E4" s="261"/>
      <c r="F4" s="260">
        <f ca="1">MROUND(('GrilleCISA-LAE3'!J8+('Paramétrage RH'!$D$11*('GrilleCISA-LAE3'!K8-'GrilleCISA-LAE3'!J8)))*'Paramétrage RH'!$G$21/41,0.05)</f>
        <v>4943.3</v>
      </c>
      <c r="G4" s="261"/>
      <c r="H4" s="260">
        <f ca="1">MROUND(('GrilleCISA-LAE3'!L8+('Paramétrage RH'!$D$12*('GrilleCISA-LAE3'!M8-'GrilleCISA-LAE3'!L8)))*'Paramétrage RH'!$G$21/41,0.05)</f>
        <v>5477.1500000000005</v>
      </c>
      <c r="I4" s="261"/>
      <c r="J4" s="260">
        <f ca="1">MROUND(('GrilleCISA-LAE3'!N8+('Paramétrage RH'!$D$13*('GrilleCISA-LAE3'!O8-'GrilleCISA-LAE3'!N8)))*'Paramétrage RH'!$G$21/41,0.05)</f>
        <v>6289.05</v>
      </c>
      <c r="K4" s="261"/>
      <c r="L4" s="260">
        <f ca="1">MROUND(('GrilleCISA-LAE3'!P8+('Paramétrage RH'!$D$14*('GrilleCISA-LAE3'!Q8-'GrilleCISA-LAE3'!P8)))*'Paramétrage RH'!$G$21/41,0.05)</f>
        <v>6454.4000000000005</v>
      </c>
      <c r="M4" s="261"/>
      <c r="N4" s="260">
        <f ca="1">MROUND(('GrilleCISA-LAE3'!R8+('Paramétrage RH'!$D$15*('GrilleCISA-LAE3'!S8-'GrilleCISA-LAE3'!R8)))*'Paramétrage RH'!$G$21/41,0.05)</f>
        <v>6602.8</v>
      </c>
      <c r="O4" s="261"/>
      <c r="P4" s="260">
        <f ca="1">MROUND(('GrilleCISA-LAE3'!T8+('Paramétrage RH'!$D$16*('GrilleCISA-LAE3'!U8-'GrilleCISA-LAE3'!T8)))*'Paramétrage RH'!$G$21/41,0.05)</f>
        <v>7037.35</v>
      </c>
      <c r="Q4" s="272"/>
      <c r="R4" s="71"/>
      <c r="Y4" s="84"/>
    </row>
    <row r="5" spans="1:25" s="72" customFormat="1" ht="15.75" customHeight="1">
      <c r="A5" s="73">
        <v>2</v>
      </c>
      <c r="B5" s="265">
        <f ca="1">MROUND(('GrilleCISA-LAE3'!F9+('Paramétrage RH'!$D$9*('GrilleCISA-LAE3'!G9-'GrilleCISA-LAE3'!F9)))*'Paramétrage RH'!$G$21/41,0.05)</f>
        <v>4190.6000000000004</v>
      </c>
      <c r="C5" s="242"/>
      <c r="D5" s="241">
        <f ca="1">MROUND(('GrilleCISA-LAE3'!H9+('Paramétrage RH'!$D$10*('GrilleCISA-LAE3'!I9-'GrilleCISA-LAE3'!H9)))*'Paramétrage RH'!$G$21/41,0.05)</f>
        <v>4514.2</v>
      </c>
      <c r="E5" s="242"/>
      <c r="F5" s="241">
        <f ca="1">MROUND(('GrilleCISA-LAE3'!J9+('Paramétrage RH'!$D$11*('GrilleCISA-LAE3'!K9-'GrilleCISA-LAE3'!J9)))*'Paramétrage RH'!$G$21/41,0.05)</f>
        <v>5042.1500000000005</v>
      </c>
      <c r="G5" s="242"/>
      <c r="H5" s="241">
        <f ca="1">MROUND(('GrilleCISA-LAE3'!L9+('Paramétrage RH'!$D$12*('GrilleCISA-LAE3'!M9-'GrilleCISA-LAE3'!L9)))*'Paramétrage RH'!$G$21/41,0.05)</f>
        <v>5586.6500000000005</v>
      </c>
      <c r="I5" s="242"/>
      <c r="J5" s="241">
        <f ca="1">MROUND(('GrilleCISA-LAE3'!N9+('Paramétrage RH'!$D$13*('GrilleCISA-LAE3'!O9-'GrilleCISA-LAE3'!N9)))*'Paramétrage RH'!$G$21/41,0.05)</f>
        <v>6414.8</v>
      </c>
      <c r="K5" s="242"/>
      <c r="L5" s="241">
        <f ca="1">MROUND(('GrilleCISA-LAE3'!P9+('Paramétrage RH'!$D$14*('GrilleCISA-LAE3'!Q9-'GrilleCISA-LAE3'!P9)))*'Paramétrage RH'!$G$21/41,0.05)</f>
        <v>6583.4500000000007</v>
      </c>
      <c r="M5" s="242"/>
      <c r="N5" s="241">
        <f ca="1">MROUND(('GrilleCISA-LAE3'!R9+('Paramétrage RH'!$D$15*('GrilleCISA-LAE3'!S9-'GrilleCISA-LAE3'!R9)))*'Paramétrage RH'!$G$21/41,0.05)</f>
        <v>6734.9000000000005</v>
      </c>
      <c r="O5" s="242"/>
      <c r="P5" s="241">
        <f ca="1">MROUND(('GrilleCISA-LAE3'!T9+('Paramétrage RH'!$D$16*('GrilleCISA-LAE3'!U9-'GrilleCISA-LAE3'!T9)))*'Paramétrage RH'!$G$21/41,0.05)</f>
        <v>7178.05</v>
      </c>
      <c r="Q5" s="266"/>
      <c r="R5" s="74">
        <f t="shared" ref="R5:R29" ca="1" si="0">(D5-D4)/D4</f>
        <v>1.9996836658607679E-2</v>
      </c>
      <c r="Y5" s="84"/>
    </row>
    <row r="6" spans="1:25" s="72" customFormat="1" ht="15.75" customHeight="1">
      <c r="A6" s="73">
        <v>3</v>
      </c>
      <c r="B6" s="265">
        <f ca="1">MROUND(('GrilleCISA-LAE3'!F10+('Paramétrage RH'!$D$9*('GrilleCISA-LAE3'!G10-'GrilleCISA-LAE3'!F10)))*'Paramétrage RH'!$G$21/41,0.05)</f>
        <v>4215.05</v>
      </c>
      <c r="C6" s="242"/>
      <c r="D6" s="241">
        <f ca="1">MROUND(('GrilleCISA-LAE3'!H10+('Paramétrage RH'!$D$10*('GrilleCISA-LAE3'!I10-'GrilleCISA-LAE3'!H10)))*'Paramétrage RH'!$G$21/41,0.05)</f>
        <v>4602.7</v>
      </c>
      <c r="E6" s="242"/>
      <c r="F6" s="241">
        <f ca="1">MROUND(('GrilleCISA-LAE3'!J10+('Paramétrage RH'!$D$11*('GrilleCISA-LAE3'!K10-'GrilleCISA-LAE3'!J10)))*'Paramétrage RH'!$G$21/41,0.05)</f>
        <v>5141</v>
      </c>
      <c r="G6" s="242"/>
      <c r="H6" s="241">
        <f ca="1">MROUND(('GrilleCISA-LAE3'!L10+('Paramétrage RH'!$D$12*('GrilleCISA-LAE3'!M10-'GrilleCISA-LAE3'!L10)))*'Paramétrage RH'!$G$21/41,0.05)</f>
        <v>5696.1500000000005</v>
      </c>
      <c r="I6" s="242"/>
      <c r="J6" s="241">
        <f ca="1">MROUND(('GrilleCISA-LAE3'!N10+('Paramétrage RH'!$D$13*('GrilleCISA-LAE3'!O10-'GrilleCISA-LAE3'!N10)))*'Paramétrage RH'!$G$21/41,0.05)</f>
        <v>6540.6</v>
      </c>
      <c r="K6" s="242"/>
      <c r="L6" s="241">
        <f ca="1">MROUND(('GrilleCISA-LAE3'!P10+('Paramétrage RH'!$D$14*('GrilleCISA-LAE3'!Q10-'GrilleCISA-LAE3'!P10)))*'Paramétrage RH'!$G$21/41,0.05)</f>
        <v>6712.6</v>
      </c>
      <c r="M6" s="242"/>
      <c r="N6" s="241">
        <f ca="1">MROUND(('GrilleCISA-LAE3'!R10+('Paramétrage RH'!$D$15*('GrilleCISA-LAE3'!S10-'GrilleCISA-LAE3'!R10)))*'Paramétrage RH'!$G$21/41,0.05)</f>
        <v>6866.9000000000005</v>
      </c>
      <c r="O6" s="242"/>
      <c r="P6" s="241">
        <f ca="1">MROUND(('GrilleCISA-LAE3'!T10+('Paramétrage RH'!$D$16*('GrilleCISA-LAE3'!U10-'GrilleCISA-LAE3'!T10)))*'Paramétrage RH'!$G$21/41,0.05)</f>
        <v>7318.8</v>
      </c>
      <c r="Q6" s="266"/>
      <c r="R6" s="74">
        <f t="shared" ca="1" si="0"/>
        <v>1.9604802622834611E-2</v>
      </c>
      <c r="Y6" s="84"/>
    </row>
    <row r="7" spans="1:25" s="72" customFormat="1" ht="15.75" customHeight="1">
      <c r="A7" s="73">
        <v>4</v>
      </c>
      <c r="B7" s="265">
        <f ca="1">MROUND(('GrilleCISA-LAE3'!F11+('Paramétrage RH'!$D$9*('GrilleCISA-LAE3'!G11-'GrilleCISA-LAE3'!F11)))*'Paramétrage RH'!$G$21/41,0.05)</f>
        <v>4296.05</v>
      </c>
      <c r="C7" s="242"/>
      <c r="D7" s="241">
        <f ca="1">MROUND(('GrilleCISA-LAE3'!H11+('Paramétrage RH'!$D$10*('GrilleCISA-LAE3'!I11-'GrilleCISA-LAE3'!H11)))*'Paramétrage RH'!$G$21/41,0.05)</f>
        <v>4691.25</v>
      </c>
      <c r="E7" s="242"/>
      <c r="F7" s="241">
        <f ca="1">MROUND(('GrilleCISA-LAE3'!J11+('Paramétrage RH'!$D$11*('GrilleCISA-LAE3'!K11-'GrilleCISA-LAE3'!J11)))*'Paramétrage RH'!$G$21/41,0.05)</f>
        <v>5239.9500000000007</v>
      </c>
      <c r="G7" s="242"/>
      <c r="H7" s="241">
        <f ca="1">MROUND(('GrilleCISA-LAE3'!L11+('Paramétrage RH'!$D$12*('GrilleCISA-LAE3'!M11-'GrilleCISA-LAE3'!L11)))*'Paramétrage RH'!$G$21/41,0.05)</f>
        <v>5805.75</v>
      </c>
      <c r="I7" s="242"/>
      <c r="J7" s="241">
        <f ca="1">MROUND(('GrilleCISA-LAE3'!N11+('Paramétrage RH'!$D$13*('GrilleCISA-LAE3'!O11-'GrilleCISA-LAE3'!N11)))*'Paramétrage RH'!$G$21/41,0.05)</f>
        <v>6666.35</v>
      </c>
      <c r="K7" s="242"/>
      <c r="L7" s="241">
        <f ca="1">MROUND(('GrilleCISA-LAE3'!P11+('Paramétrage RH'!$D$14*('GrilleCISA-LAE3'!Q11-'GrilleCISA-LAE3'!P11)))*'Paramétrage RH'!$G$21/41,0.05)</f>
        <v>6841.7000000000007</v>
      </c>
      <c r="M7" s="242"/>
      <c r="N7" s="241">
        <f ca="1">MROUND(('GrilleCISA-LAE3'!R11+('Paramétrage RH'!$D$15*('GrilleCISA-LAE3'!S11-'GrilleCISA-LAE3'!R11)))*'Paramétrage RH'!$G$21/41,0.05)</f>
        <v>6998.9500000000007</v>
      </c>
      <c r="O7" s="242"/>
      <c r="P7" s="241">
        <f ca="1">MROUND(('GrilleCISA-LAE3'!T11+('Paramétrage RH'!$D$16*('GrilleCISA-LAE3'!U11-'GrilleCISA-LAE3'!T11)))*'Paramétrage RH'!$G$21/41,0.05)</f>
        <v>7459.55</v>
      </c>
      <c r="Q7" s="266"/>
      <c r="R7" s="74">
        <f t="shared" ca="1" si="0"/>
        <v>1.9238707715036867E-2</v>
      </c>
      <c r="Y7" s="84"/>
    </row>
    <row r="8" spans="1:25" s="72" customFormat="1" ht="15.75" customHeight="1">
      <c r="A8" s="73">
        <v>5</v>
      </c>
      <c r="B8" s="265">
        <f ca="1">MROUND(('GrilleCISA-LAE3'!F12+('Paramétrage RH'!$D$9*('GrilleCISA-LAE3'!G12-'GrilleCISA-LAE3'!F12)))*'Paramétrage RH'!$G$21/41,0.05)</f>
        <v>4377.1000000000004</v>
      </c>
      <c r="C8" s="242"/>
      <c r="D8" s="241">
        <f ca="1">MROUND(('GrilleCISA-LAE3'!H12+('Paramétrage RH'!$D$10*('GrilleCISA-LAE3'!I12-'GrilleCISA-LAE3'!H12)))*'Paramétrage RH'!$G$21/41,0.05)</f>
        <v>4779.8</v>
      </c>
      <c r="E8" s="242"/>
      <c r="F8" s="241">
        <f ca="1">MROUND(('GrilleCISA-LAE3'!J12+('Paramétrage RH'!$D$11*('GrilleCISA-LAE3'!K12-'GrilleCISA-LAE3'!J12)))*'Paramétrage RH'!$G$21/41,0.05)</f>
        <v>5338.75</v>
      </c>
      <c r="G8" s="242"/>
      <c r="H8" s="241">
        <f ca="1">MROUND(('GrilleCISA-LAE3'!L12+('Paramétrage RH'!$D$12*('GrilleCISA-LAE3'!M12-'GrilleCISA-LAE3'!L12)))*'Paramétrage RH'!$G$21/41,0.05)</f>
        <v>5915.3</v>
      </c>
      <c r="I8" s="242"/>
      <c r="J8" s="241">
        <f ca="1">MROUND(('GrilleCISA-LAE3'!N12+('Paramétrage RH'!$D$13*('GrilleCISA-LAE3'!O12-'GrilleCISA-LAE3'!N12)))*'Paramétrage RH'!$G$21/41,0.05)</f>
        <v>6792.1500000000005</v>
      </c>
      <c r="K8" s="242"/>
      <c r="L8" s="241">
        <f ca="1">MROUND(('GrilleCISA-LAE3'!P12+('Paramétrage RH'!$D$14*('GrilleCISA-LAE3'!Q12-'GrilleCISA-LAE3'!P12)))*'Paramétrage RH'!$G$21/41,0.05)</f>
        <v>6970.75</v>
      </c>
      <c r="M8" s="242"/>
      <c r="N8" s="241">
        <f ca="1">MROUND(('GrilleCISA-LAE3'!R12+('Paramétrage RH'!$D$15*('GrilleCISA-LAE3'!S12-'GrilleCISA-LAE3'!R12)))*'Paramétrage RH'!$G$21/41,0.05)</f>
        <v>7131.05</v>
      </c>
      <c r="O8" s="242"/>
      <c r="P8" s="241">
        <f ca="1">MROUND(('GrilleCISA-LAE3'!T12+('Paramétrage RH'!$D$16*('GrilleCISA-LAE3'!U12-'GrilleCISA-LAE3'!T12)))*'Paramétrage RH'!$G$21/41,0.05)</f>
        <v>7600.3</v>
      </c>
      <c r="Q8" s="266"/>
      <c r="R8" s="74">
        <f t="shared" ca="1" si="0"/>
        <v>1.8875566213695748E-2</v>
      </c>
      <c r="Y8" s="84"/>
    </row>
    <row r="9" spans="1:25" s="72" customFormat="1" ht="15.75" customHeight="1">
      <c r="A9" s="73">
        <v>6</v>
      </c>
      <c r="B9" s="265">
        <f ca="1">MROUND(('GrilleCISA-LAE3'!F13+('Paramétrage RH'!$D$9*('GrilleCISA-LAE3'!G13-'GrilleCISA-LAE3'!F13)))*'Paramétrage RH'!$G$21/41,0.05)</f>
        <v>4450.1000000000004</v>
      </c>
      <c r="C9" s="242"/>
      <c r="D9" s="241">
        <f ca="1">MROUND(('GrilleCISA-LAE3'!H13+('Paramétrage RH'!$D$10*('GrilleCISA-LAE3'!I13-'GrilleCISA-LAE3'!H13)))*'Paramétrage RH'!$G$21/41,0.05)</f>
        <v>4859.45</v>
      </c>
      <c r="E9" s="242"/>
      <c r="F9" s="241">
        <f ca="1">MROUND(('GrilleCISA-LAE3'!J13+('Paramétrage RH'!$D$11*('GrilleCISA-LAE3'!K13-'GrilleCISA-LAE3'!J13)))*'Paramétrage RH'!$G$21/41,0.05)</f>
        <v>5427.7000000000007</v>
      </c>
      <c r="G9" s="242"/>
      <c r="H9" s="241">
        <f ca="1">MROUND(('GrilleCISA-LAE3'!L13+('Paramétrage RH'!$D$12*('GrilleCISA-LAE3'!M13-'GrilleCISA-LAE3'!L13)))*'Paramétrage RH'!$G$21/41,0.05)</f>
        <v>6013.9000000000005</v>
      </c>
      <c r="I9" s="242"/>
      <c r="J9" s="241">
        <f ca="1">MROUND(('GrilleCISA-LAE3'!N13+('Paramétrage RH'!$D$13*('GrilleCISA-LAE3'!O13-'GrilleCISA-LAE3'!N13)))*'Paramétrage RH'!$G$21/41,0.05)</f>
        <v>6905.35</v>
      </c>
      <c r="K9" s="242"/>
      <c r="L9" s="241">
        <f ca="1">MROUND(('GrilleCISA-LAE3'!P13+('Paramétrage RH'!$D$14*('GrilleCISA-LAE3'!Q13-'GrilleCISA-LAE3'!P13)))*'Paramétrage RH'!$G$21/41,0.05)</f>
        <v>7086.9500000000007</v>
      </c>
      <c r="M9" s="242"/>
      <c r="N9" s="241">
        <f ca="1">MROUND(('GrilleCISA-LAE3'!R13+('Paramétrage RH'!$D$15*('GrilleCISA-LAE3'!S13-'GrilleCISA-LAE3'!R13)))*'Paramétrage RH'!$G$21/41,0.05)</f>
        <v>7249.9000000000005</v>
      </c>
      <c r="O9" s="242"/>
      <c r="P9" s="241">
        <f ca="1">MROUND(('GrilleCISA-LAE3'!T13+('Paramétrage RH'!$D$16*('GrilleCISA-LAE3'!U13-'GrilleCISA-LAE3'!T13)))*'Paramétrage RH'!$G$21/41,0.05)</f>
        <v>7727</v>
      </c>
      <c r="Q9" s="266"/>
      <c r="R9" s="74">
        <f t="shared" ca="1" si="0"/>
        <v>1.6663877149671456E-2</v>
      </c>
      <c r="Y9" s="84"/>
    </row>
    <row r="10" spans="1:25" s="72" customFormat="1" ht="15.75" customHeight="1">
      <c r="A10" s="73">
        <v>7</v>
      </c>
      <c r="B10" s="265">
        <f ca="1">MROUND(('GrilleCISA-LAE3'!F14+('Paramétrage RH'!$D$9*('GrilleCISA-LAE3'!G14-'GrilleCISA-LAE3'!F14)))*'Paramétrage RH'!$G$21/41,0.05)</f>
        <v>4523</v>
      </c>
      <c r="C10" s="242"/>
      <c r="D10" s="241">
        <f ca="1">MROUND(('GrilleCISA-LAE3'!H14+('Paramétrage RH'!$D$10*('GrilleCISA-LAE3'!I14-'GrilleCISA-LAE3'!H14)))*'Paramétrage RH'!$G$21/41,0.05)</f>
        <v>4939.1000000000004</v>
      </c>
      <c r="E10" s="242"/>
      <c r="F10" s="241">
        <f ca="1">MROUND(('GrilleCISA-LAE3'!J14+('Paramétrage RH'!$D$11*('GrilleCISA-LAE3'!K14-'GrilleCISA-LAE3'!J14)))*'Paramétrage RH'!$G$21/41,0.05)</f>
        <v>5516.75</v>
      </c>
      <c r="G10" s="242"/>
      <c r="H10" s="241">
        <f ca="1">MROUND(('GrilleCISA-LAE3'!L14+('Paramétrage RH'!$D$12*('GrilleCISA-LAE3'!M14-'GrilleCISA-LAE3'!L14)))*'Paramétrage RH'!$G$21/41,0.05)</f>
        <v>6112.4500000000007</v>
      </c>
      <c r="I10" s="242"/>
      <c r="J10" s="241">
        <f ca="1">MROUND(('GrilleCISA-LAE3'!N14+('Paramétrage RH'!$D$13*('GrilleCISA-LAE3'!O14-'GrilleCISA-LAE3'!N14)))*'Paramétrage RH'!$G$21/41,0.05)</f>
        <v>7018.5</v>
      </c>
      <c r="K10" s="242"/>
      <c r="L10" s="241">
        <f ca="1">MROUND(('GrilleCISA-LAE3'!P14+('Paramétrage RH'!$D$14*('GrilleCISA-LAE3'!Q14-'GrilleCISA-LAE3'!P14)))*'Paramétrage RH'!$G$21/41,0.05)</f>
        <v>7203.05</v>
      </c>
      <c r="M10" s="242"/>
      <c r="N10" s="241">
        <f ca="1">MROUND(('GrilleCISA-LAE3'!R14+('Paramétrage RH'!$D$15*('GrilleCISA-LAE3'!S14-'GrilleCISA-LAE3'!R14)))*'Paramétrage RH'!$G$21/41,0.05)</f>
        <v>7368.7000000000007</v>
      </c>
      <c r="O10" s="242"/>
      <c r="P10" s="241">
        <f ca="1">MROUND(('GrilleCISA-LAE3'!T14+('Paramétrage RH'!$D$16*('GrilleCISA-LAE3'!U14-'GrilleCISA-LAE3'!T14)))*'Paramétrage RH'!$G$21/41,0.05)</f>
        <v>7853.6500000000005</v>
      </c>
      <c r="Q10" s="266"/>
      <c r="R10" s="74">
        <f t="shared" ca="1" si="0"/>
        <v>1.6390743808455802E-2</v>
      </c>
    </row>
    <row r="11" spans="1:25" s="72" customFormat="1" ht="15.75" customHeight="1">
      <c r="A11" s="73">
        <v>8</v>
      </c>
      <c r="B11" s="265">
        <f ca="1">MROUND(('GrilleCISA-LAE3'!F15+('Paramétrage RH'!$D$9*('GrilleCISA-LAE3'!G15-'GrilleCISA-LAE3'!F15)))*'Paramétrage RH'!$G$21/41,0.05)</f>
        <v>4595.95</v>
      </c>
      <c r="C11" s="242"/>
      <c r="D11" s="241">
        <f ca="1">MROUND(('GrilleCISA-LAE3'!H15+('Paramétrage RH'!$D$10*('GrilleCISA-LAE3'!I15-'GrilleCISA-LAE3'!H15)))*'Paramétrage RH'!$G$21/41,0.05)</f>
        <v>5018.75</v>
      </c>
      <c r="E11" s="242"/>
      <c r="F11" s="241">
        <f ca="1">MROUND(('GrilleCISA-LAE3'!J15+('Paramétrage RH'!$D$11*('GrilleCISA-LAE3'!K15-'GrilleCISA-LAE3'!J15)))*'Paramétrage RH'!$G$21/41,0.05)</f>
        <v>5605.7000000000007</v>
      </c>
      <c r="G11" s="242"/>
      <c r="H11" s="241">
        <f ca="1">MROUND(('GrilleCISA-LAE3'!L15+('Paramétrage RH'!$D$12*('GrilleCISA-LAE3'!M15-'GrilleCISA-LAE3'!L15)))*'Paramétrage RH'!$G$21/41,0.05)</f>
        <v>6211.05</v>
      </c>
      <c r="I11" s="242"/>
      <c r="J11" s="241">
        <f ca="1">MROUND(('GrilleCISA-LAE3'!N15+('Paramétrage RH'!$D$13*('GrilleCISA-LAE3'!O15-'GrilleCISA-LAE3'!N15)))*'Paramétrage RH'!$G$21/41,0.05)</f>
        <v>7131.75</v>
      </c>
      <c r="K11" s="242"/>
      <c r="L11" s="241">
        <f ca="1">MROUND(('GrilleCISA-LAE3'!P15+('Paramétrage RH'!$D$14*('GrilleCISA-LAE3'!Q15-'GrilleCISA-LAE3'!P15)))*'Paramétrage RH'!$G$21/41,0.05)</f>
        <v>7319.3</v>
      </c>
      <c r="M11" s="242"/>
      <c r="N11" s="241">
        <f ca="1">MROUND(('GrilleCISA-LAE3'!R15+('Paramétrage RH'!$D$15*('GrilleCISA-LAE3'!S15-'GrilleCISA-LAE3'!R15)))*'Paramétrage RH'!$G$21/41,0.05)</f>
        <v>7487.6</v>
      </c>
      <c r="O11" s="242"/>
      <c r="P11" s="241">
        <f ca="1">MROUND(('GrilleCISA-LAE3'!T15+('Paramétrage RH'!$D$16*('GrilleCISA-LAE3'!U15-'GrilleCISA-LAE3'!T15)))*'Paramétrage RH'!$G$21/41,0.05)</f>
        <v>7980.35</v>
      </c>
      <c r="Q11" s="266"/>
      <c r="R11" s="74">
        <f t="shared" ca="1" si="0"/>
        <v>1.6126419793079636E-2</v>
      </c>
      <c r="Y11" s="84"/>
    </row>
    <row r="12" spans="1:25" s="72" customFormat="1" ht="15.75" customHeight="1">
      <c r="A12" s="73">
        <v>9</v>
      </c>
      <c r="B12" s="265">
        <f ca="1">MROUND(('GrilleCISA-LAE3'!F16+('Paramétrage RH'!$D$9*('GrilleCISA-LAE3'!G16-'GrilleCISA-LAE3'!F16)))*'Paramétrage RH'!$G$21/41,0.05)</f>
        <v>4668.95</v>
      </c>
      <c r="C12" s="242"/>
      <c r="D12" s="241">
        <f ca="1">MROUND(('GrilleCISA-LAE3'!H16+('Paramétrage RH'!$D$10*('GrilleCISA-LAE3'!I16-'GrilleCISA-LAE3'!H16)))*'Paramétrage RH'!$G$21/41,0.05)</f>
        <v>5098.4000000000005</v>
      </c>
      <c r="E12" s="242"/>
      <c r="F12" s="241">
        <f ca="1">MROUND(('GrilleCISA-LAE3'!J16+('Paramétrage RH'!$D$11*('GrilleCISA-LAE3'!K16-'GrilleCISA-LAE3'!J16)))*'Paramétrage RH'!$G$21/41,0.05)</f>
        <v>5694.6500000000005</v>
      </c>
      <c r="G12" s="242"/>
      <c r="H12" s="241">
        <f ca="1">MROUND(('GrilleCISA-LAE3'!L16+('Paramétrage RH'!$D$12*('GrilleCISA-LAE3'!M16-'GrilleCISA-LAE3'!L16)))*'Paramétrage RH'!$G$21/41,0.05)</f>
        <v>6309.7000000000007</v>
      </c>
      <c r="I12" s="242"/>
      <c r="J12" s="241">
        <f ca="1">MROUND(('GrilleCISA-LAE3'!N16+('Paramétrage RH'!$D$13*('GrilleCISA-LAE3'!O16-'GrilleCISA-LAE3'!N16)))*'Paramétrage RH'!$G$21/41,0.05)</f>
        <v>7244.9500000000007</v>
      </c>
      <c r="K12" s="242"/>
      <c r="L12" s="241">
        <f ca="1">MROUND(('GrilleCISA-LAE3'!P16+('Paramétrage RH'!$D$14*('GrilleCISA-LAE3'!Q16-'GrilleCISA-LAE3'!P16)))*'Paramétrage RH'!$G$21/41,0.05)</f>
        <v>7435.4500000000007</v>
      </c>
      <c r="M12" s="242"/>
      <c r="N12" s="241">
        <f ca="1">MROUND(('GrilleCISA-LAE3'!R16+('Paramétrage RH'!$D$15*('GrilleCISA-LAE3'!S16-'GrilleCISA-LAE3'!R16)))*'Paramétrage RH'!$G$21/41,0.05)</f>
        <v>7606.4500000000007</v>
      </c>
      <c r="O12" s="242"/>
      <c r="P12" s="241">
        <f ca="1">MROUND(('GrilleCISA-LAE3'!T16+('Paramétrage RH'!$D$16*('GrilleCISA-LAE3'!U16-'GrilleCISA-LAE3'!T16)))*'Paramétrage RH'!$G$21/41,0.05)</f>
        <v>8107</v>
      </c>
      <c r="Q12" s="266"/>
      <c r="R12" s="74">
        <f t="shared" ca="1" si="0"/>
        <v>1.5870485678704964E-2</v>
      </c>
    </row>
    <row r="13" spans="1:25" s="72" customFormat="1" ht="15.75" customHeight="1">
      <c r="A13" s="73">
        <v>10</v>
      </c>
      <c r="B13" s="265">
        <f ca="1">MROUND(('GrilleCISA-LAE3'!F17+('Paramétrage RH'!$D$9*('GrilleCISA-LAE3'!G17-'GrilleCISA-LAE3'!F17)))*'Paramétrage RH'!$G$21/41,0.05)</f>
        <v>4741.9000000000005</v>
      </c>
      <c r="C13" s="242"/>
      <c r="D13" s="241">
        <f ca="1">MROUND(('GrilleCISA-LAE3'!H17+('Paramétrage RH'!$D$10*('GrilleCISA-LAE3'!I17-'GrilleCISA-LAE3'!H17)))*'Paramétrage RH'!$G$21/41,0.05)</f>
        <v>5178.1000000000004</v>
      </c>
      <c r="E13" s="242"/>
      <c r="F13" s="241">
        <f ca="1">MROUND(('GrilleCISA-LAE3'!J17+('Paramétrage RH'!$D$11*('GrilleCISA-LAE3'!K17-'GrilleCISA-LAE3'!J17)))*'Paramétrage RH'!$G$21/41,0.05)</f>
        <v>5783.7000000000007</v>
      </c>
      <c r="G13" s="242"/>
      <c r="H13" s="241">
        <f ca="1">MROUND(('GrilleCISA-LAE3'!L17+('Paramétrage RH'!$D$12*('GrilleCISA-LAE3'!M17-'GrilleCISA-LAE3'!L17)))*'Paramétrage RH'!$G$21/41,0.05)</f>
        <v>6408.25</v>
      </c>
      <c r="I13" s="242"/>
      <c r="J13" s="241">
        <f ca="1">MROUND(('GrilleCISA-LAE3'!N17+('Paramétrage RH'!$D$13*('GrilleCISA-LAE3'!O17-'GrilleCISA-LAE3'!N17)))*'Paramétrage RH'!$G$21/41,0.05)</f>
        <v>7358.1</v>
      </c>
      <c r="K13" s="242"/>
      <c r="L13" s="241">
        <f ca="1">MROUND(('GrilleCISA-LAE3'!P17+('Paramétrage RH'!$D$14*('GrilleCISA-LAE3'!Q17-'GrilleCISA-LAE3'!P17)))*'Paramétrage RH'!$G$21/41,0.05)</f>
        <v>7551.6500000000005</v>
      </c>
      <c r="M13" s="242"/>
      <c r="N13" s="241">
        <f ca="1">MROUND(('GrilleCISA-LAE3'!R17+('Paramétrage RH'!$D$15*('GrilleCISA-LAE3'!S17-'GrilleCISA-LAE3'!R17)))*'Paramétrage RH'!$G$21/41,0.05)</f>
        <v>7725.3</v>
      </c>
      <c r="O13" s="242"/>
      <c r="P13" s="241">
        <f ca="1">MROUND(('GrilleCISA-LAE3'!T17+('Paramétrage RH'!$D$16*('GrilleCISA-LAE3'!U17-'GrilleCISA-LAE3'!T17)))*'Paramétrage RH'!$G$21/41,0.05)</f>
        <v>8233.65</v>
      </c>
      <c r="Q13" s="266"/>
      <c r="R13" s="74">
        <f t="shared" ca="1" si="0"/>
        <v>1.5632355248705439E-2</v>
      </c>
      <c r="Y13" s="84"/>
    </row>
    <row r="14" spans="1:25" s="72" customFormat="1" ht="15.75" customHeight="1">
      <c r="A14" s="73">
        <v>11</v>
      </c>
      <c r="B14" s="265">
        <f ca="1">MROUND(('GrilleCISA-LAE3'!F18+('Paramétrage RH'!$D$9*('GrilleCISA-LAE3'!G18-'GrilleCISA-LAE3'!F18)))*'Paramétrage RH'!$G$21/41,0.05)</f>
        <v>4814.8</v>
      </c>
      <c r="C14" s="242"/>
      <c r="D14" s="241">
        <f ca="1">MROUND(('GrilleCISA-LAE3'!H18+('Paramétrage RH'!$D$10*('GrilleCISA-LAE3'!I18-'GrilleCISA-LAE3'!H18)))*'Paramétrage RH'!$G$21/41,0.05)</f>
        <v>5257.75</v>
      </c>
      <c r="E14" s="242"/>
      <c r="F14" s="241">
        <f ca="1">MROUND(('GrilleCISA-LAE3'!J18+('Paramétrage RH'!$D$11*('GrilleCISA-LAE3'!K18-'GrilleCISA-LAE3'!J18)))*'Paramétrage RH'!$G$21/41,0.05)</f>
        <v>5872.6500000000005</v>
      </c>
      <c r="G14" s="242"/>
      <c r="H14" s="241">
        <f ca="1">MROUND(('GrilleCISA-LAE3'!L18+('Paramétrage RH'!$D$12*('GrilleCISA-LAE3'!M18-'GrilleCISA-LAE3'!L18)))*'Paramétrage RH'!$G$21/41,0.05)</f>
        <v>6506.85</v>
      </c>
      <c r="I14" s="242"/>
      <c r="J14" s="241">
        <f ca="1">MROUND(('GrilleCISA-LAE3'!N18+('Paramétrage RH'!$D$13*('GrilleCISA-LAE3'!O18-'GrilleCISA-LAE3'!N18)))*'Paramétrage RH'!$G$21/41,0.05)</f>
        <v>7471.4000000000005</v>
      </c>
      <c r="K14" s="242"/>
      <c r="L14" s="241">
        <f ca="1">MROUND(('GrilleCISA-LAE3'!P18+('Paramétrage RH'!$D$14*('GrilleCISA-LAE3'!Q18-'GrilleCISA-LAE3'!P18)))*'Paramétrage RH'!$G$21/41,0.05)</f>
        <v>7667.85</v>
      </c>
      <c r="M14" s="242"/>
      <c r="N14" s="241">
        <f ca="1">MROUND(('GrilleCISA-LAE3'!R18+('Paramétrage RH'!$D$15*('GrilleCISA-LAE3'!S18-'GrilleCISA-LAE3'!R18)))*'Paramétrage RH'!$G$21/41,0.05)</f>
        <v>7844.1</v>
      </c>
      <c r="O14" s="242"/>
      <c r="P14" s="241">
        <f ca="1">MROUND(('GrilleCISA-LAE3'!T18+('Paramétrage RH'!$D$16*('GrilleCISA-LAE3'!U18-'GrilleCISA-LAE3'!T18)))*'Paramétrage RH'!$G$21/41,0.05)</f>
        <v>8360.35</v>
      </c>
      <c r="Q14" s="266"/>
      <c r="R14" s="74">
        <f t="shared" ca="1" si="0"/>
        <v>1.5382089955775212E-2</v>
      </c>
    </row>
    <row r="15" spans="1:25" s="72" customFormat="1" ht="15.75" customHeight="1">
      <c r="A15" s="73">
        <v>12</v>
      </c>
      <c r="B15" s="265">
        <f ca="1">MROUND(('GrilleCISA-LAE3'!F19+('Paramétrage RH'!$D$9*('GrilleCISA-LAE3'!G19-'GrilleCISA-LAE3'!F19)))*'Paramétrage RH'!$G$21/41,0.05)</f>
        <v>4879.7</v>
      </c>
      <c r="C15" s="242"/>
      <c r="D15" s="241">
        <f ca="1">MROUND(('GrilleCISA-LAE3'!H19+('Paramétrage RH'!$D$10*('GrilleCISA-LAE3'!I19-'GrilleCISA-LAE3'!H19)))*'Paramétrage RH'!$G$21/41,0.05)</f>
        <v>5328.55</v>
      </c>
      <c r="E15" s="242"/>
      <c r="F15" s="241">
        <f ca="1">MROUND(('GrilleCISA-LAE3'!J19+('Paramétrage RH'!$D$11*('GrilleCISA-LAE3'!K19-'GrilleCISA-LAE3'!J19)))*'Paramétrage RH'!$G$21/41,0.05)</f>
        <v>5951.75</v>
      </c>
      <c r="G15" s="242"/>
      <c r="H15" s="241">
        <f ca="1">MROUND(('GrilleCISA-LAE3'!L19+('Paramétrage RH'!$D$12*('GrilleCISA-LAE3'!M19-'GrilleCISA-LAE3'!L19)))*'Paramétrage RH'!$G$21/41,0.05)</f>
        <v>6594.4500000000007</v>
      </c>
      <c r="I15" s="242"/>
      <c r="J15" s="241">
        <f ca="1">MROUND(('GrilleCISA-LAE3'!N19+('Paramétrage RH'!$D$13*('GrilleCISA-LAE3'!O19-'GrilleCISA-LAE3'!N19)))*'Paramétrage RH'!$G$21/41,0.05)</f>
        <v>7572</v>
      </c>
      <c r="K15" s="242"/>
      <c r="L15" s="241">
        <f ca="1">MROUND(('GrilleCISA-LAE3'!P19+('Paramétrage RH'!$D$14*('GrilleCISA-LAE3'!Q19-'GrilleCISA-LAE3'!P19)))*'Paramétrage RH'!$G$21/41,0.05)</f>
        <v>7771.1</v>
      </c>
      <c r="M15" s="242"/>
      <c r="N15" s="241">
        <f ca="1">MROUND(('GrilleCISA-LAE3'!R19+('Paramétrage RH'!$D$15*('GrilleCISA-LAE3'!S19-'GrilleCISA-LAE3'!R19)))*'Paramétrage RH'!$G$21/41,0.05)</f>
        <v>7949.8</v>
      </c>
      <c r="O15" s="242"/>
      <c r="P15" s="241">
        <f ca="1">MROUND(('GrilleCISA-LAE3'!T19+('Paramétrage RH'!$D$16*('GrilleCISA-LAE3'!U19-'GrilleCISA-LAE3'!T19)))*'Paramétrage RH'!$G$21/41,0.05)</f>
        <v>8472.9500000000007</v>
      </c>
      <c r="Q15" s="266"/>
      <c r="R15" s="74">
        <f t="shared" ca="1" si="0"/>
        <v>1.3465836146640708E-2</v>
      </c>
      <c r="Y15" s="84"/>
    </row>
    <row r="16" spans="1:25" s="72" customFormat="1" ht="15.75" customHeight="1">
      <c r="A16" s="73">
        <v>13</v>
      </c>
      <c r="B16" s="265">
        <f ca="1">MROUND(('GrilleCISA-LAE3'!F20+('Paramétrage RH'!$D$9*('GrilleCISA-LAE3'!G20-'GrilleCISA-LAE3'!F20)))*'Paramétrage RH'!$G$21/41,0.05)</f>
        <v>4944.55</v>
      </c>
      <c r="C16" s="242"/>
      <c r="D16" s="241">
        <f ca="1">MROUND(('GrilleCISA-LAE3'!H20+('Paramétrage RH'!$D$10*('GrilleCISA-LAE3'!I20-'GrilleCISA-LAE3'!H20)))*'Paramétrage RH'!$G$21/41,0.05)</f>
        <v>5399.35</v>
      </c>
      <c r="E16" s="242"/>
      <c r="F16" s="241">
        <f ca="1">MROUND(('GrilleCISA-LAE3'!J20+('Paramétrage RH'!$D$11*('GrilleCISA-LAE3'!K20-'GrilleCISA-LAE3'!J20)))*'Paramétrage RH'!$G$21/41,0.05)</f>
        <v>6030.85</v>
      </c>
      <c r="G16" s="242"/>
      <c r="H16" s="241">
        <f ca="1">MROUND(('GrilleCISA-LAE3'!L20+('Paramétrage RH'!$D$12*('GrilleCISA-LAE3'!M20-'GrilleCISA-LAE3'!L20)))*'Paramétrage RH'!$G$21/41,0.05)</f>
        <v>6682.05</v>
      </c>
      <c r="I16" s="242"/>
      <c r="J16" s="241">
        <f ca="1">MROUND(('GrilleCISA-LAE3'!N20+('Paramétrage RH'!$D$13*('GrilleCISA-LAE3'!O20-'GrilleCISA-LAE3'!N20)))*'Paramétrage RH'!$G$21/41,0.05)</f>
        <v>7672.6</v>
      </c>
      <c r="K16" s="242"/>
      <c r="L16" s="241">
        <f ca="1">MROUND(('GrilleCISA-LAE3'!P20+('Paramétrage RH'!$D$14*('GrilleCISA-LAE3'!Q20-'GrilleCISA-LAE3'!P20)))*'Paramétrage RH'!$G$21/41,0.05)</f>
        <v>7874.4000000000005</v>
      </c>
      <c r="M16" s="242"/>
      <c r="N16" s="241">
        <f ca="1">MROUND(('GrilleCISA-LAE3'!R20+('Paramétrage RH'!$D$15*('GrilleCISA-LAE3'!S20-'GrilleCISA-LAE3'!R20)))*'Paramétrage RH'!$G$21/41,0.05)</f>
        <v>8055.4500000000007</v>
      </c>
      <c r="O16" s="242"/>
      <c r="P16" s="241">
        <f ca="1">MROUND(('GrilleCISA-LAE3'!T20+('Paramétrage RH'!$D$16*('GrilleCISA-LAE3'!U20-'GrilleCISA-LAE3'!T20)))*'Paramétrage RH'!$G$21/41,0.05)</f>
        <v>8585.5</v>
      </c>
      <c r="Q16" s="266"/>
      <c r="R16" s="74">
        <f t="shared" ca="1" si="0"/>
        <v>1.3286916703418411E-2</v>
      </c>
    </row>
    <row r="17" spans="1:25" s="72" customFormat="1" ht="15.75" customHeight="1">
      <c r="A17" s="73">
        <v>14</v>
      </c>
      <c r="B17" s="265">
        <f ca="1">MROUND(('GrilleCISA-LAE3'!F21+('Paramétrage RH'!$D$9*('GrilleCISA-LAE3'!G21-'GrilleCISA-LAE3'!F21)))*'Paramétrage RH'!$G$21/41,0.05)</f>
        <v>5009.3500000000004</v>
      </c>
      <c r="C17" s="242"/>
      <c r="D17" s="241">
        <f ca="1">MROUND(('GrilleCISA-LAE3'!H21+('Paramétrage RH'!$D$10*('GrilleCISA-LAE3'!I21-'GrilleCISA-LAE3'!H21)))*'Paramétrage RH'!$G$21/41,0.05)</f>
        <v>5470.1500000000005</v>
      </c>
      <c r="E17" s="242"/>
      <c r="F17" s="241">
        <f ca="1">MROUND(('GrilleCISA-LAE3'!J21+('Paramétrage RH'!$D$11*('GrilleCISA-LAE3'!K21-'GrilleCISA-LAE3'!J21)))*'Paramétrage RH'!$G$21/41,0.05)</f>
        <v>6109.9500000000007</v>
      </c>
      <c r="G17" s="242"/>
      <c r="H17" s="241">
        <f ca="1">MROUND(('GrilleCISA-LAE3'!L21+('Paramétrage RH'!$D$12*('GrilleCISA-LAE3'!M21-'GrilleCISA-LAE3'!L21)))*'Paramétrage RH'!$G$21/41,0.05)</f>
        <v>6769.75</v>
      </c>
      <c r="I17" s="242"/>
      <c r="J17" s="241">
        <f ca="1">MROUND(('GrilleCISA-LAE3'!N21+('Paramétrage RH'!$D$13*('GrilleCISA-LAE3'!O21-'GrilleCISA-LAE3'!N21)))*'Paramétrage RH'!$G$21/41,0.05)</f>
        <v>7773.25</v>
      </c>
      <c r="K17" s="242"/>
      <c r="L17" s="241">
        <f ca="1">MROUND(('GrilleCISA-LAE3'!P21+('Paramétrage RH'!$D$14*('GrilleCISA-LAE3'!Q21-'GrilleCISA-LAE3'!P21)))*'Paramétrage RH'!$G$21/41,0.05)</f>
        <v>7977.6500000000005</v>
      </c>
      <c r="M17" s="242"/>
      <c r="N17" s="241">
        <f ca="1">MROUND(('GrilleCISA-LAE3'!R21+('Paramétrage RH'!$D$15*('GrilleCISA-LAE3'!S21-'GrilleCISA-LAE3'!R21)))*'Paramétrage RH'!$G$21/41,0.05)</f>
        <v>8161.05</v>
      </c>
      <c r="O17" s="242"/>
      <c r="P17" s="241">
        <f ca="1">MROUND(('GrilleCISA-LAE3'!T21+('Paramétrage RH'!$D$16*('GrilleCISA-LAE3'!U21-'GrilleCISA-LAE3'!T21)))*'Paramétrage RH'!$G$21/41,0.05)</f>
        <v>8698.1</v>
      </c>
      <c r="Q17" s="266"/>
      <c r="R17" s="74">
        <f t="shared" ca="1" si="0"/>
        <v>1.3112689490401655E-2</v>
      </c>
      <c r="Y17" s="84"/>
    </row>
    <row r="18" spans="1:25" s="72" customFormat="1" ht="15.75" customHeight="1">
      <c r="A18" s="73">
        <v>15</v>
      </c>
      <c r="B18" s="265">
        <f ca="1">MROUND(('GrilleCISA-LAE3'!F22+('Paramétrage RH'!$D$9*('GrilleCISA-LAE3'!G22-'GrilleCISA-LAE3'!F22)))*'Paramétrage RH'!$G$21/41,0.05)</f>
        <v>5074.25</v>
      </c>
      <c r="C18" s="242"/>
      <c r="D18" s="241">
        <f ca="1">MROUND(('GrilleCISA-LAE3'!H22+('Paramétrage RH'!$D$10*('GrilleCISA-LAE3'!I22-'GrilleCISA-LAE3'!H22)))*'Paramétrage RH'!$G$21/41,0.05)</f>
        <v>5540.9500000000007</v>
      </c>
      <c r="E18" s="242"/>
      <c r="F18" s="241">
        <f ca="1">MROUND(('GrilleCISA-LAE3'!J22+('Paramétrage RH'!$D$11*('GrilleCISA-LAE3'!K22-'GrilleCISA-LAE3'!J22)))*'Paramétrage RH'!$G$21/41,0.05)</f>
        <v>6189</v>
      </c>
      <c r="G18" s="242"/>
      <c r="H18" s="241">
        <f ca="1">MROUND(('GrilleCISA-LAE3'!L22+('Paramétrage RH'!$D$12*('GrilleCISA-LAE3'!M22-'GrilleCISA-LAE3'!L22)))*'Paramétrage RH'!$G$21/41,0.05)</f>
        <v>6857.35</v>
      </c>
      <c r="I18" s="242"/>
      <c r="J18" s="241">
        <f ca="1">MROUND(('GrilleCISA-LAE3'!N22+('Paramétrage RH'!$D$13*('GrilleCISA-LAE3'!O22-'GrilleCISA-LAE3'!N22)))*'Paramétrage RH'!$G$21/41,0.05)</f>
        <v>7873.85</v>
      </c>
      <c r="K18" s="242"/>
      <c r="L18" s="241">
        <f ca="1">MROUND(('GrilleCISA-LAE3'!P22+('Paramétrage RH'!$D$14*('GrilleCISA-LAE3'!Q22-'GrilleCISA-LAE3'!P22)))*'Paramétrage RH'!$G$21/41,0.05)</f>
        <v>8080.9500000000007</v>
      </c>
      <c r="M18" s="242"/>
      <c r="N18" s="241">
        <f ca="1">MROUND(('GrilleCISA-LAE3'!R22+('Paramétrage RH'!$D$15*('GrilleCISA-LAE3'!S22-'GrilleCISA-LAE3'!R22)))*'Paramétrage RH'!$G$21/41,0.05)</f>
        <v>8266.7000000000007</v>
      </c>
      <c r="O18" s="242"/>
      <c r="P18" s="241">
        <f ca="1">MROUND(('GrilleCISA-LAE3'!T22+('Paramétrage RH'!$D$16*('GrilleCISA-LAE3'!U22-'GrilleCISA-LAE3'!T22)))*'Paramétrage RH'!$G$21/41,0.05)</f>
        <v>8810.75</v>
      </c>
      <c r="Q18" s="266"/>
      <c r="R18" s="74">
        <f t="shared" ca="1" si="0"/>
        <v>1.2942972313373522E-2</v>
      </c>
    </row>
    <row r="19" spans="1:25" s="72" customFormat="1" ht="15.75" customHeight="1">
      <c r="A19" s="73">
        <v>16</v>
      </c>
      <c r="B19" s="265">
        <f ca="1">MROUND(('GrilleCISA-LAE3'!F23+('Paramétrage RH'!$D$9*('GrilleCISA-LAE3'!G23-'GrilleCISA-LAE3'!F23)))*'Paramétrage RH'!$G$21/41,0.05)</f>
        <v>5139.05</v>
      </c>
      <c r="C19" s="242"/>
      <c r="D19" s="241">
        <f ca="1">MROUND(('GrilleCISA-LAE3'!H23+('Paramétrage RH'!$D$10*('GrilleCISA-LAE3'!I23-'GrilleCISA-LAE3'!H23)))*'Paramétrage RH'!$G$21/41,0.05)</f>
        <v>5611.75</v>
      </c>
      <c r="E19" s="242"/>
      <c r="F19" s="241">
        <f ca="1">MROUND(('GrilleCISA-LAE3'!J23+('Paramétrage RH'!$D$11*('GrilleCISA-LAE3'!K23-'GrilleCISA-LAE3'!J23)))*'Paramétrage RH'!$G$21/41,0.05)</f>
        <v>6268.05</v>
      </c>
      <c r="G19" s="242"/>
      <c r="H19" s="241">
        <f ca="1">MROUND(('GrilleCISA-LAE3'!L23+('Paramétrage RH'!$D$12*('GrilleCISA-LAE3'!M23-'GrilleCISA-LAE3'!L23)))*'Paramétrage RH'!$G$21/41,0.05)</f>
        <v>6944.9500000000007</v>
      </c>
      <c r="I19" s="242"/>
      <c r="J19" s="241">
        <f ca="1">MROUND(('GrilleCISA-LAE3'!N23+('Paramétrage RH'!$D$13*('GrilleCISA-LAE3'!O23-'GrilleCISA-LAE3'!N23)))*'Paramétrage RH'!$G$21/41,0.05)</f>
        <v>7974.4500000000007</v>
      </c>
      <c r="K19" s="242"/>
      <c r="L19" s="241">
        <f ca="1">MROUND(('GrilleCISA-LAE3'!P23+('Paramétrage RH'!$D$14*('GrilleCISA-LAE3'!Q23-'GrilleCISA-LAE3'!P23)))*'Paramétrage RH'!$G$21/41,0.05)</f>
        <v>8184.2000000000007</v>
      </c>
      <c r="M19" s="242"/>
      <c r="N19" s="241">
        <f ca="1">MROUND(('GrilleCISA-LAE3'!R23+('Paramétrage RH'!$D$15*('GrilleCISA-LAE3'!S23-'GrilleCISA-LAE3'!R23)))*'Paramétrage RH'!$G$21/41,0.05)</f>
        <v>8372.35</v>
      </c>
      <c r="O19" s="242"/>
      <c r="P19" s="241">
        <f ca="1">MROUND(('GrilleCISA-LAE3'!T23+('Paramétrage RH'!$D$16*('GrilleCISA-LAE3'!U23-'GrilleCISA-LAE3'!T23)))*'Paramétrage RH'!$G$21/41,0.05)</f>
        <v>8923.3000000000011</v>
      </c>
      <c r="Q19" s="266"/>
      <c r="R19" s="74">
        <f t="shared" ca="1" si="0"/>
        <v>1.277759229013062E-2</v>
      </c>
    </row>
    <row r="20" spans="1:25" s="72" customFormat="1" ht="15.75" customHeight="1">
      <c r="A20" s="73">
        <v>17</v>
      </c>
      <c r="B20" s="265">
        <f ca="1">MROUND(('GrilleCISA-LAE3'!F24+('Paramétrage RH'!$D$9*('GrilleCISA-LAE3'!G24-'GrilleCISA-LAE3'!F24)))*'Paramétrage RH'!$G$21/41,0.05)</f>
        <v>5203.9000000000005</v>
      </c>
      <c r="C20" s="242"/>
      <c r="D20" s="241">
        <f ca="1">MROUND(('GrilleCISA-LAE3'!H24+('Paramétrage RH'!$D$10*('GrilleCISA-LAE3'!I24-'GrilleCISA-LAE3'!H24)))*'Paramétrage RH'!$G$21/41,0.05)</f>
        <v>5682.6</v>
      </c>
      <c r="E20" s="242"/>
      <c r="F20" s="241">
        <f ca="1">MROUND(('GrilleCISA-LAE3'!J24+('Paramétrage RH'!$D$11*('GrilleCISA-LAE3'!K24-'GrilleCISA-LAE3'!J24)))*'Paramétrage RH'!$G$21/41,0.05)</f>
        <v>6347.2000000000007</v>
      </c>
      <c r="G20" s="242"/>
      <c r="H20" s="241">
        <f ca="1">MROUND(('GrilleCISA-LAE3'!L24+('Paramétrage RH'!$D$12*('GrilleCISA-LAE3'!M24-'GrilleCISA-LAE3'!L24)))*'Paramétrage RH'!$G$21/41,0.05)</f>
        <v>7032.6500000000005</v>
      </c>
      <c r="I20" s="242"/>
      <c r="J20" s="241">
        <f ca="1">MROUND(('GrilleCISA-LAE3'!N24+('Paramétrage RH'!$D$13*('GrilleCISA-LAE3'!O24-'GrilleCISA-LAE3'!N24)))*'Paramétrage RH'!$G$21/41,0.05)</f>
        <v>8075.1</v>
      </c>
      <c r="K20" s="242"/>
      <c r="L20" s="241">
        <f ca="1">MROUND(('GrilleCISA-LAE3'!P24+('Paramétrage RH'!$D$14*('GrilleCISA-LAE3'!Q24-'GrilleCISA-LAE3'!P24)))*'Paramétrage RH'!$G$21/41,0.05)</f>
        <v>8287.5</v>
      </c>
      <c r="M20" s="242"/>
      <c r="N20" s="241">
        <f ca="1">MROUND(('GrilleCISA-LAE3'!R24+('Paramétrage RH'!$D$15*('GrilleCISA-LAE3'!S24-'GrilleCISA-LAE3'!R24)))*'Paramétrage RH'!$G$21/41,0.05)</f>
        <v>8477.9500000000007</v>
      </c>
      <c r="O20" s="242"/>
      <c r="P20" s="241">
        <f ca="1">MROUND(('GrilleCISA-LAE3'!T24+('Paramétrage RH'!$D$16*('GrilleCISA-LAE3'!U24-'GrilleCISA-LAE3'!T24)))*'Paramétrage RH'!$G$21/41,0.05)</f>
        <v>9035.9</v>
      </c>
      <c r="Q20" s="266"/>
      <c r="R20" s="74">
        <f t="shared" ca="1" si="0"/>
        <v>1.2625295139662381E-2</v>
      </c>
    </row>
    <row r="21" spans="1:25" s="72" customFormat="1" ht="15.75" customHeight="1">
      <c r="A21" s="73">
        <v>18</v>
      </c>
      <c r="B21" s="265">
        <f ca="1">MROUND(('GrilleCISA-LAE3'!F25+('Paramétrage RH'!$D$9*('GrilleCISA-LAE3'!G25-'GrilleCISA-LAE3'!F25)))*'Paramétrage RH'!$G$21/41,0.05)</f>
        <v>5260.6500000000005</v>
      </c>
      <c r="C21" s="242"/>
      <c r="D21" s="241">
        <f ca="1">MROUND(('GrilleCISA-LAE3'!H25+('Paramétrage RH'!$D$10*('GrilleCISA-LAE3'!I25-'GrilleCISA-LAE3'!H25)))*'Paramétrage RH'!$G$21/41,0.05)</f>
        <v>5744.6</v>
      </c>
      <c r="E21" s="242"/>
      <c r="F21" s="241">
        <f ca="1">MROUND(('GrilleCISA-LAE3'!J25+('Paramétrage RH'!$D$11*('GrilleCISA-LAE3'!K25-'GrilleCISA-LAE3'!J25)))*'Paramétrage RH'!$G$21/41,0.05)</f>
        <v>6416.4000000000005</v>
      </c>
      <c r="G21" s="242"/>
      <c r="H21" s="241">
        <f ca="1">MROUND(('GrilleCISA-LAE3'!L25+('Paramétrage RH'!$D$12*('GrilleCISA-LAE3'!M25-'GrilleCISA-LAE3'!L25)))*'Paramétrage RH'!$G$21/41,0.05)</f>
        <v>7109.35</v>
      </c>
      <c r="I21" s="242"/>
      <c r="J21" s="241">
        <f ca="1">MROUND(('GrilleCISA-LAE3'!N25+('Paramétrage RH'!$D$13*('GrilleCISA-LAE3'!O25-'GrilleCISA-LAE3'!N25)))*'Paramétrage RH'!$G$21/41,0.05)</f>
        <v>8163.1500000000005</v>
      </c>
      <c r="K21" s="242"/>
      <c r="L21" s="241">
        <f ca="1">MROUND(('GrilleCISA-LAE3'!P25+('Paramétrage RH'!$D$14*('GrilleCISA-LAE3'!Q25-'GrilleCISA-LAE3'!P25)))*'Paramétrage RH'!$G$21/41,0.05)</f>
        <v>8377.8000000000011</v>
      </c>
      <c r="M21" s="242"/>
      <c r="N21" s="241">
        <f ca="1">MROUND(('GrilleCISA-LAE3'!R25+('Paramétrage RH'!$D$15*('GrilleCISA-LAE3'!S25-'GrilleCISA-LAE3'!R25)))*'Paramétrage RH'!$G$21/41,0.05)</f>
        <v>8570.4500000000007</v>
      </c>
      <c r="O21" s="242"/>
      <c r="P21" s="241">
        <f ca="1">MROUND(('GrilleCISA-LAE3'!T25+('Paramétrage RH'!$D$16*('GrilleCISA-LAE3'!U25-'GrilleCISA-LAE3'!T25)))*'Paramétrage RH'!$G$21/41,0.05)</f>
        <v>9134.4500000000007</v>
      </c>
      <c r="Q21" s="266"/>
      <c r="R21" s="74">
        <f t="shared" ca="1" si="0"/>
        <v>1.0910498715376764E-2</v>
      </c>
    </row>
    <row r="22" spans="1:25" s="72" customFormat="1" ht="15.75" customHeight="1">
      <c r="A22" s="73">
        <v>19</v>
      </c>
      <c r="B22" s="265">
        <f ca="1">MROUND(('GrilleCISA-LAE3'!F26+('Paramétrage RH'!$D$9*('GrilleCISA-LAE3'!G26-'GrilleCISA-LAE3'!F26)))*'Paramétrage RH'!$G$21/41,0.05)</f>
        <v>5317.4000000000005</v>
      </c>
      <c r="C22" s="242"/>
      <c r="D22" s="241">
        <f ca="1">MROUND(('GrilleCISA-LAE3'!H26+('Paramétrage RH'!$D$10*('GrilleCISA-LAE3'!I26-'GrilleCISA-LAE3'!H26)))*'Paramétrage RH'!$G$21/41,0.05)</f>
        <v>5806.55</v>
      </c>
      <c r="E22" s="242"/>
      <c r="F22" s="241">
        <f ca="1">MROUND(('GrilleCISA-LAE3'!J26+('Paramétrage RH'!$D$11*('GrilleCISA-LAE3'!K26-'GrilleCISA-LAE3'!J26)))*'Paramétrage RH'!$G$21/41,0.05)</f>
        <v>6485.6</v>
      </c>
      <c r="G22" s="242"/>
      <c r="H22" s="241">
        <f ca="1">MROUND(('GrilleCISA-LAE3'!L26+('Paramétrage RH'!$D$12*('GrilleCISA-LAE3'!M26-'GrilleCISA-LAE3'!L26)))*'Paramétrage RH'!$G$21/41,0.05)</f>
        <v>7186</v>
      </c>
      <c r="I22" s="242"/>
      <c r="J22" s="241">
        <f ca="1">MROUND(('GrilleCISA-LAE3'!N26+('Paramétrage RH'!$D$13*('GrilleCISA-LAE3'!O26-'GrilleCISA-LAE3'!N26)))*'Paramétrage RH'!$G$21/41,0.05)</f>
        <v>8251.2000000000007</v>
      </c>
      <c r="K22" s="242"/>
      <c r="L22" s="241">
        <f ca="1">MROUND(('GrilleCISA-LAE3'!P26+('Paramétrage RH'!$D$14*('GrilleCISA-LAE3'!Q26-'GrilleCISA-LAE3'!P26)))*'Paramétrage RH'!$G$21/41,0.05)</f>
        <v>8468.15</v>
      </c>
      <c r="M22" s="242"/>
      <c r="N22" s="241">
        <f ca="1">MROUND(('GrilleCISA-LAE3'!R26+('Paramétrage RH'!$D$15*('GrilleCISA-LAE3'!S26-'GrilleCISA-LAE3'!R26)))*'Paramétrage RH'!$G$21/41,0.05)</f>
        <v>8662.85</v>
      </c>
      <c r="O22" s="242"/>
      <c r="P22" s="241">
        <f ca="1">MROUND(('GrilleCISA-LAE3'!T26+('Paramétrage RH'!$D$16*('GrilleCISA-LAE3'!U26-'GrilleCISA-LAE3'!T26)))*'Paramétrage RH'!$G$21/41,0.05)</f>
        <v>9232.9</v>
      </c>
      <c r="Q22" s="266"/>
      <c r="R22" s="74">
        <f t="shared" ca="1" si="0"/>
        <v>1.0784040664275983E-2</v>
      </c>
    </row>
    <row r="23" spans="1:25" s="72" customFormat="1" ht="15.75" customHeight="1">
      <c r="A23" s="73">
        <v>20</v>
      </c>
      <c r="B23" s="265">
        <f ca="1">MROUND(('GrilleCISA-LAE3'!F27+('Paramétrage RH'!$D$9*('GrilleCISA-LAE3'!G27-'GrilleCISA-LAE3'!F27)))*'Paramétrage RH'!$G$21/41,0.05)</f>
        <v>5374.1500000000005</v>
      </c>
      <c r="C23" s="242"/>
      <c r="D23" s="241">
        <f ca="1">MROUND(('GrilleCISA-LAE3'!H27+('Paramétrage RH'!$D$10*('GrilleCISA-LAE3'!I27-'GrilleCISA-LAE3'!H27)))*'Paramétrage RH'!$G$21/41,0.05)</f>
        <v>5868.5</v>
      </c>
      <c r="E23" s="242"/>
      <c r="F23" s="241">
        <f ca="1">MROUND(('GrilleCISA-LAE3'!J27+('Paramétrage RH'!$D$11*('GrilleCISA-LAE3'!K27-'GrilleCISA-LAE3'!J27)))*'Paramétrage RH'!$G$21/41,0.05)</f>
        <v>6554.85</v>
      </c>
      <c r="G23" s="242"/>
      <c r="H23" s="241">
        <f ca="1">MROUND(('GrilleCISA-LAE3'!L27+('Paramétrage RH'!$D$12*('GrilleCISA-LAE3'!M27-'GrilleCISA-LAE3'!L27)))*'Paramétrage RH'!$G$21/41,0.05)</f>
        <v>7262.7000000000007</v>
      </c>
      <c r="I23" s="242"/>
      <c r="J23" s="241">
        <f ca="1">MROUND(('GrilleCISA-LAE3'!N27+('Paramétrage RH'!$D$13*('GrilleCISA-LAE3'!O27-'GrilleCISA-LAE3'!N27)))*'Paramétrage RH'!$G$21/41,0.05)</f>
        <v>8339.2000000000007</v>
      </c>
      <c r="K23" s="242"/>
      <c r="L23" s="241">
        <f ca="1">MROUND(('GrilleCISA-LAE3'!P27+('Paramétrage RH'!$D$14*('GrilleCISA-LAE3'!Q27-'GrilleCISA-LAE3'!P27)))*'Paramétrage RH'!$G$21/41,0.05)</f>
        <v>8558.5500000000011</v>
      </c>
      <c r="M23" s="242"/>
      <c r="N23" s="241">
        <f ca="1">MROUND(('GrilleCISA-LAE3'!R27+('Paramétrage RH'!$D$15*('GrilleCISA-LAE3'!S27-'GrilleCISA-LAE3'!R27)))*'Paramétrage RH'!$G$21/41,0.05)</f>
        <v>8755.35</v>
      </c>
      <c r="O23" s="242"/>
      <c r="P23" s="241">
        <f ca="1">MROUND(('GrilleCISA-LAE3'!T27+('Paramétrage RH'!$D$16*('GrilleCISA-LAE3'!U27-'GrilleCISA-LAE3'!T27)))*'Paramétrage RH'!$G$21/41,0.05)</f>
        <v>9331.4500000000007</v>
      </c>
      <c r="Q23" s="266"/>
      <c r="R23" s="74">
        <f t="shared" ca="1" si="0"/>
        <v>1.0668985886628001E-2</v>
      </c>
    </row>
    <row r="24" spans="1:25" s="72" customFormat="1" ht="15.75" customHeight="1">
      <c r="A24" s="73">
        <v>21</v>
      </c>
      <c r="B24" s="265">
        <f ca="1">MROUND(('GrilleCISA-LAE3'!F28+('Paramétrage RH'!$D$9*('GrilleCISA-LAE3'!G28-'GrilleCISA-LAE3'!F28)))*'Paramétrage RH'!$G$21/41,0.05)</f>
        <v>5430.9000000000005</v>
      </c>
      <c r="C24" s="242"/>
      <c r="D24" s="241">
        <f ca="1">MROUND(('GrilleCISA-LAE3'!H28+('Paramétrage RH'!$D$10*('GrilleCISA-LAE3'!I28-'GrilleCISA-LAE3'!H28)))*'Paramétrage RH'!$G$21/41,0.05)</f>
        <v>5930.4500000000007</v>
      </c>
      <c r="E24" s="242"/>
      <c r="F24" s="241">
        <f ca="1">MROUND(('GrilleCISA-LAE3'!J28+('Paramétrage RH'!$D$11*('GrilleCISA-LAE3'!K28-'GrilleCISA-LAE3'!J28)))*'Paramétrage RH'!$G$21/41,0.05)</f>
        <v>6624</v>
      </c>
      <c r="G24" s="242"/>
      <c r="H24" s="241">
        <f ca="1">MROUND(('GrilleCISA-LAE3'!L28+('Paramétrage RH'!$D$12*('GrilleCISA-LAE3'!M28-'GrilleCISA-LAE3'!L28)))*'Paramétrage RH'!$G$21/41,0.05)</f>
        <v>7339.35</v>
      </c>
      <c r="I24" s="242"/>
      <c r="J24" s="241">
        <f ca="1">MROUND(('GrilleCISA-LAE3'!N28+('Paramétrage RH'!$D$13*('GrilleCISA-LAE3'!O28-'GrilleCISA-LAE3'!N28)))*'Paramétrage RH'!$G$21/41,0.05)</f>
        <v>8427.3000000000011</v>
      </c>
      <c r="K24" s="242"/>
      <c r="L24" s="241">
        <f ca="1">MROUND(('GrilleCISA-LAE3'!P28+('Paramétrage RH'!$D$14*('GrilleCISA-LAE3'!Q28-'GrilleCISA-LAE3'!P28)))*'Paramétrage RH'!$G$21/41,0.05)</f>
        <v>8648.85</v>
      </c>
      <c r="M24" s="242"/>
      <c r="N24" s="241">
        <f ca="1">MROUND(('GrilleCISA-LAE3'!R28+('Paramétrage RH'!$D$15*('GrilleCISA-LAE3'!S28-'GrilleCISA-LAE3'!R28)))*'Paramétrage RH'!$G$21/41,0.05)</f>
        <v>8847.7000000000007</v>
      </c>
      <c r="O24" s="242"/>
      <c r="P24" s="241">
        <f ca="1">MROUND(('GrilleCISA-LAE3'!T28+('Paramétrage RH'!$D$16*('GrilleCISA-LAE3'!U28-'GrilleCISA-LAE3'!T28)))*'Paramétrage RH'!$G$21/41,0.05)</f>
        <v>9430</v>
      </c>
      <c r="Q24" s="266"/>
      <c r="R24" s="74">
        <f t="shared" ca="1" si="0"/>
        <v>1.055636022833786E-2</v>
      </c>
    </row>
    <row r="25" spans="1:25" s="72" customFormat="1" ht="15.75" customHeight="1">
      <c r="A25" s="73">
        <v>22</v>
      </c>
      <c r="B25" s="265">
        <f ca="1">MROUND(('GrilleCISA-LAE3'!F29+('Paramétrage RH'!$D$9*('GrilleCISA-LAE3'!G29-'GrilleCISA-LAE3'!F29)))*'Paramétrage RH'!$G$21/41,0.05)</f>
        <v>5487.6</v>
      </c>
      <c r="C25" s="242"/>
      <c r="D25" s="241">
        <f ca="1">MROUND(('GrilleCISA-LAE3'!H29+('Paramétrage RH'!$D$10*('GrilleCISA-LAE3'!I29-'GrilleCISA-LAE3'!H29)))*'Paramétrage RH'!$G$21/41,0.05)</f>
        <v>5992.4000000000005</v>
      </c>
      <c r="E25" s="242"/>
      <c r="F25" s="241">
        <f ca="1">MROUND(('GrilleCISA-LAE3'!J29+('Paramétrage RH'!$D$11*('GrilleCISA-LAE3'!K29-'GrilleCISA-LAE3'!J29)))*'Paramétrage RH'!$G$21/41,0.05)</f>
        <v>6693.25</v>
      </c>
      <c r="G25" s="242"/>
      <c r="H25" s="241">
        <f ca="1">MROUND(('GrilleCISA-LAE3'!L29+('Paramétrage RH'!$D$12*('GrilleCISA-LAE3'!M29-'GrilleCISA-LAE3'!L29)))*'Paramétrage RH'!$G$21/41,0.05)</f>
        <v>7416.05</v>
      </c>
      <c r="I25" s="242"/>
      <c r="J25" s="241">
        <f ca="1">MROUND(('GrilleCISA-LAE3'!N29+('Paramétrage RH'!$D$13*('GrilleCISA-LAE3'!O29-'GrilleCISA-LAE3'!N29)))*'Paramétrage RH'!$G$21/41,0.05)</f>
        <v>8515.3000000000011</v>
      </c>
      <c r="K25" s="242"/>
      <c r="L25" s="241">
        <f ca="1">MROUND(('GrilleCISA-LAE3'!P29+('Paramétrage RH'!$D$14*('GrilleCISA-LAE3'!Q29-'GrilleCISA-LAE3'!P29)))*'Paramétrage RH'!$G$21/41,0.05)</f>
        <v>8739.25</v>
      </c>
      <c r="M25" s="242"/>
      <c r="N25" s="241">
        <f ca="1">MROUND(('GrilleCISA-LAE3'!R29+('Paramétrage RH'!$D$15*('GrilleCISA-LAE3'!S29-'GrilleCISA-LAE3'!R29)))*'Paramétrage RH'!$G$21/41,0.05)</f>
        <v>8940.15</v>
      </c>
      <c r="O25" s="242"/>
      <c r="P25" s="241">
        <f ca="1">MROUND(('GrilleCISA-LAE3'!T29+('Paramétrage RH'!$D$16*('GrilleCISA-LAE3'!U29-'GrilleCISA-LAE3'!T29)))*'Paramétrage RH'!$G$21/41,0.05)</f>
        <v>9528.5</v>
      </c>
      <c r="Q25" s="266"/>
      <c r="R25" s="74">
        <f t="shared" ca="1" si="0"/>
        <v>1.0446087565024544E-2</v>
      </c>
    </row>
    <row r="26" spans="1:25" s="72" customFormat="1" ht="15.75" customHeight="1">
      <c r="A26" s="73">
        <v>23</v>
      </c>
      <c r="B26" s="265">
        <f ca="1">MROUND(('GrilleCISA-LAE3'!F30+('Paramétrage RH'!$D$9*('GrilleCISA-LAE3'!G30-'GrilleCISA-LAE3'!F30)))*'Paramétrage RH'!$G$21/41,0.05)</f>
        <v>5544.35</v>
      </c>
      <c r="C26" s="242"/>
      <c r="D26" s="241">
        <f ca="1">MROUND(('GrilleCISA-LAE3'!H30+('Paramétrage RH'!$D$10*('GrilleCISA-LAE3'!I30-'GrilleCISA-LAE3'!H30)))*'Paramétrage RH'!$G$21/41,0.05)</f>
        <v>6054.35</v>
      </c>
      <c r="E26" s="242"/>
      <c r="F26" s="241">
        <f ca="1">MROUND(('GrilleCISA-LAE3'!J30+('Paramétrage RH'!$D$11*('GrilleCISA-LAE3'!K30-'GrilleCISA-LAE3'!J30)))*'Paramétrage RH'!$G$21/41,0.05)</f>
        <v>6762.4000000000005</v>
      </c>
      <c r="G26" s="242"/>
      <c r="H26" s="241">
        <f ca="1">MROUND(('GrilleCISA-LAE3'!L30+('Paramétrage RH'!$D$12*('GrilleCISA-LAE3'!M30-'GrilleCISA-LAE3'!L30)))*'Paramétrage RH'!$G$21/41,0.05)</f>
        <v>7492.7000000000007</v>
      </c>
      <c r="I26" s="242"/>
      <c r="J26" s="241">
        <f ca="1">MROUND(('GrilleCISA-LAE3'!N30+('Paramétrage RH'!$D$13*('GrilleCISA-LAE3'!O30-'GrilleCISA-LAE3'!N30)))*'Paramétrage RH'!$G$21/41,0.05)</f>
        <v>8603.4</v>
      </c>
      <c r="K26" s="242"/>
      <c r="L26" s="241">
        <f ca="1">MROUND(('GrilleCISA-LAE3'!P30+('Paramétrage RH'!$D$14*('GrilleCISA-LAE3'!Q30-'GrilleCISA-LAE3'!P30)))*'Paramétrage RH'!$G$21/41,0.05)</f>
        <v>8829.6</v>
      </c>
      <c r="M26" s="242"/>
      <c r="N26" s="241">
        <f ca="1">MROUND(('GrilleCISA-LAE3'!R30+('Paramétrage RH'!$D$15*('GrilleCISA-LAE3'!S30-'GrilleCISA-LAE3'!R30)))*'Paramétrage RH'!$G$21/41,0.05)</f>
        <v>9032.65</v>
      </c>
      <c r="O26" s="242"/>
      <c r="P26" s="241">
        <f ca="1">MROUND(('GrilleCISA-LAE3'!T30+('Paramétrage RH'!$D$16*('GrilleCISA-LAE3'!U30-'GrilleCISA-LAE3'!T30)))*'Paramétrage RH'!$G$21/41,0.05)</f>
        <v>9627.0500000000011</v>
      </c>
      <c r="Q26" s="266"/>
      <c r="R26" s="74">
        <f t="shared" ca="1" si="0"/>
        <v>1.0338094920232263E-2</v>
      </c>
    </row>
    <row r="27" spans="1:25" s="72" customFormat="1" ht="15.75" customHeight="1">
      <c r="A27" s="73">
        <v>24</v>
      </c>
      <c r="B27" s="265">
        <f ca="1">MROUND(('GrilleCISA-LAE3'!F31+('Paramétrage RH'!$D$9*('GrilleCISA-LAE3'!G31-'GrilleCISA-LAE3'!F31)))*'Paramétrage RH'!$G$21/41,0.05)</f>
        <v>5601.1</v>
      </c>
      <c r="C27" s="242"/>
      <c r="D27" s="241">
        <f ca="1">MROUND(('GrilleCISA-LAE3'!H31+('Paramétrage RH'!$D$10*('GrilleCISA-LAE3'!I31-'GrilleCISA-LAE3'!H31)))*'Paramétrage RH'!$G$21/41,0.05)</f>
        <v>6116.3</v>
      </c>
      <c r="E27" s="242"/>
      <c r="F27" s="241">
        <f ca="1">MROUND(('GrilleCISA-LAE3'!J31+('Paramétrage RH'!$D$11*('GrilleCISA-LAE3'!K31-'GrilleCISA-LAE3'!J31)))*'Paramétrage RH'!$G$21/41,0.05)</f>
        <v>6831.6500000000005</v>
      </c>
      <c r="G27" s="242"/>
      <c r="H27" s="241">
        <f ca="1">MROUND(('GrilleCISA-LAE3'!L31+('Paramétrage RH'!$D$12*('GrilleCISA-LAE3'!M31-'GrilleCISA-LAE3'!L31)))*'Paramétrage RH'!$G$21/41,0.05)</f>
        <v>7569.4000000000005</v>
      </c>
      <c r="I27" s="242"/>
      <c r="J27" s="241">
        <f ca="1">MROUND(('GrilleCISA-LAE3'!N31+('Paramétrage RH'!$D$13*('GrilleCISA-LAE3'!O31-'GrilleCISA-LAE3'!N31)))*'Paramétrage RH'!$G$21/41,0.05)</f>
        <v>8691.4</v>
      </c>
      <c r="K27" s="242"/>
      <c r="L27" s="241">
        <f ca="1">MROUND(('GrilleCISA-LAE3'!P31+('Paramétrage RH'!$D$14*('GrilleCISA-LAE3'!Q31-'GrilleCISA-LAE3'!P31)))*'Paramétrage RH'!$G$21/41,0.05)</f>
        <v>8920</v>
      </c>
      <c r="M27" s="242"/>
      <c r="N27" s="241">
        <f ca="1">MROUND(('GrilleCISA-LAE3'!R31+('Paramétrage RH'!$D$15*('GrilleCISA-LAE3'!S31-'GrilleCISA-LAE3'!R31)))*'Paramétrage RH'!$G$21/41,0.05)</f>
        <v>9125.0500000000011</v>
      </c>
      <c r="O27" s="242"/>
      <c r="P27" s="241">
        <f ca="1">MROUND(('GrilleCISA-LAE3'!T31+('Paramétrage RH'!$D$16*('GrilleCISA-LAE3'!U31-'GrilleCISA-LAE3'!T31)))*'Paramétrage RH'!$G$21/41,0.05)</f>
        <v>9725.6</v>
      </c>
      <c r="Q27" s="266"/>
      <c r="R27" s="74">
        <f t="shared" ca="1" si="0"/>
        <v>1.0232312304376162E-2</v>
      </c>
    </row>
    <row r="28" spans="1:25" s="72" customFormat="1" ht="15.75" customHeight="1">
      <c r="A28" s="73">
        <v>25</v>
      </c>
      <c r="B28" s="265">
        <f ca="1">MROUND(('GrilleCISA-LAE3'!F32+('Paramétrage RH'!$D$9*('GrilleCISA-LAE3'!G32-'GrilleCISA-LAE3'!F32)))*'Paramétrage RH'!$G$21/41,0.05)</f>
        <v>5657.85</v>
      </c>
      <c r="C28" s="242"/>
      <c r="D28" s="241">
        <f ca="1">MROUND(('GrilleCISA-LAE3'!H32+('Paramétrage RH'!$D$10*('GrilleCISA-LAE3'!I32-'GrilleCISA-LAE3'!H32)))*'Paramétrage RH'!$G$21/41,0.05)</f>
        <v>6178.25</v>
      </c>
      <c r="E28" s="242"/>
      <c r="F28" s="241">
        <f ca="1">MROUND(('GrilleCISA-LAE3'!J32+('Paramétrage RH'!$D$11*('GrilleCISA-LAE3'!K32-'GrilleCISA-LAE3'!J32)))*'Paramétrage RH'!$G$21/41,0.05)</f>
        <v>6900.85</v>
      </c>
      <c r="G28" s="242"/>
      <c r="H28" s="241">
        <f ca="1">MROUND(('GrilleCISA-LAE3'!L32+('Paramétrage RH'!$D$12*('GrilleCISA-LAE3'!M32-'GrilleCISA-LAE3'!L32)))*'Paramétrage RH'!$G$21/41,0.05)</f>
        <v>7646.05</v>
      </c>
      <c r="I28" s="242"/>
      <c r="J28" s="241">
        <f ca="1">MROUND(('GrilleCISA-LAE3'!N32+('Paramétrage RH'!$D$13*('GrilleCISA-LAE3'!O32-'GrilleCISA-LAE3'!N32)))*'Paramétrage RH'!$G$21/41,0.05)</f>
        <v>8779.4500000000007</v>
      </c>
      <c r="K28" s="242"/>
      <c r="L28" s="241">
        <f ca="1">MROUND(('GrilleCISA-LAE3'!P32+('Paramétrage RH'!$D$14*('GrilleCISA-LAE3'!Q32-'GrilleCISA-LAE3'!P32)))*'Paramétrage RH'!$G$21/41,0.05)</f>
        <v>9010.35</v>
      </c>
      <c r="M28" s="242"/>
      <c r="N28" s="241">
        <f ca="1">MROUND(('GrilleCISA-LAE3'!R32+('Paramétrage RH'!$D$15*('GrilleCISA-LAE3'!S32-'GrilleCISA-LAE3'!R32)))*'Paramétrage RH'!$G$21/41,0.05)</f>
        <v>9217.5500000000011</v>
      </c>
      <c r="O28" s="242"/>
      <c r="P28" s="241">
        <f ca="1">MROUND(('GrilleCISA-LAE3'!T32+('Paramétrage RH'!$D$16*('GrilleCISA-LAE3'!U32-'GrilleCISA-LAE3'!T32)))*'Paramétrage RH'!$G$21/41,0.05)</f>
        <v>9824.1</v>
      </c>
      <c r="Q28" s="266"/>
      <c r="R28" s="74">
        <f t="shared" ca="1" si="0"/>
        <v>1.0128672563477889E-2</v>
      </c>
    </row>
    <row r="29" spans="1:25" s="72" customFormat="1" ht="15.75" customHeight="1" thickBot="1">
      <c r="A29" s="75">
        <v>26</v>
      </c>
      <c r="B29" s="267">
        <f ca="1">MROUND(('GrilleCISA-LAE3'!F33+('Paramétrage RH'!$D$9*('GrilleCISA-LAE3'!G33-'GrilleCISA-LAE3'!F33)))*'Paramétrage RH'!$G$21/41,0.05)</f>
        <v>5714.6</v>
      </c>
      <c r="C29" s="244"/>
      <c r="D29" s="243">
        <f ca="1">MROUND(('GrilleCISA-LAE3'!H33+('Paramétrage RH'!$D$10*('GrilleCISA-LAE3'!I33-'GrilleCISA-LAE3'!H33)))*'Paramétrage RH'!$G$21/41,0.05)</f>
        <v>6240.25</v>
      </c>
      <c r="E29" s="244"/>
      <c r="F29" s="243">
        <f ca="1">MROUND(('GrilleCISA-LAE3'!J33+('Paramétrage RH'!$D$11*('GrilleCISA-LAE3'!K33-'GrilleCISA-LAE3'!J33)))*'Paramétrage RH'!$G$21/41,0.05)</f>
        <v>6970.05</v>
      </c>
      <c r="G29" s="244"/>
      <c r="H29" s="243">
        <f ca="1">MROUND(('GrilleCISA-LAE3'!L33+('Paramétrage RH'!$D$12*('GrilleCISA-LAE3'!M33-'GrilleCISA-LAE3'!L33)))*'Paramétrage RH'!$G$21/41,0.05)</f>
        <v>7722.75</v>
      </c>
      <c r="I29" s="244"/>
      <c r="J29" s="243">
        <f ca="1">MROUND(('GrilleCISA-LAE3'!N33+('Paramétrage RH'!$D$13*('GrilleCISA-LAE3'!O33-'GrilleCISA-LAE3'!N33)))*'Paramétrage RH'!$G$21/41,0.05)</f>
        <v>8867.4500000000007</v>
      </c>
      <c r="K29" s="244"/>
      <c r="L29" s="243">
        <f ca="1">MROUND(('GrilleCISA-LAE3'!P33+('Paramétrage RH'!$D$14*('GrilleCISA-LAE3'!Q33-'GrilleCISA-LAE3'!P33)))*'Paramétrage RH'!$G$21/41,0.05)</f>
        <v>9100.65</v>
      </c>
      <c r="M29" s="244"/>
      <c r="N29" s="243">
        <f ca="1">MROUND(('GrilleCISA-LAE3'!R33+('Paramétrage RH'!$D$15*('GrilleCISA-LAE3'!S33-'GrilleCISA-LAE3'!R33)))*'Paramétrage RH'!$G$21/41,0.05)</f>
        <v>9309.9500000000007</v>
      </c>
      <c r="O29" s="244"/>
      <c r="P29" s="243">
        <f ca="1">MROUND(('GrilleCISA-LAE3'!T33+('Paramétrage RH'!$D$16*('GrilleCISA-LAE3'!U33-'GrilleCISA-LAE3'!T33)))*'Paramétrage RH'!$G$21/41,0.05)</f>
        <v>9922.6500000000015</v>
      </c>
      <c r="Q29" s="263"/>
      <c r="R29" s="76">
        <f t="shared" ca="1" si="0"/>
        <v>1.0035204143568163E-2</v>
      </c>
    </row>
    <row r="30" spans="1:25" s="72" customFormat="1" ht="15.75" customHeight="1" thickBot="1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7"/>
    </row>
    <row r="31" spans="1:25" ht="45" customHeight="1" thickBot="1">
      <c r="A31" s="245" t="s">
        <v>73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7"/>
    </row>
    <row r="32" spans="1:25" ht="63.6" customHeight="1" thickBot="1">
      <c r="A32" s="59"/>
      <c r="B32" s="275" t="str">
        <f>B62</f>
        <v>Collaborateur-trice
non-diplômé-e (Auxiliaire)</v>
      </c>
      <c r="C32" s="262"/>
      <c r="D32" s="273" t="str">
        <f>D62</f>
        <v>Collaborateur-trice
diplômé-e Niveau 1 (ASE)</v>
      </c>
      <c r="E32" s="276"/>
      <c r="F32" s="273" t="str">
        <f>F62</f>
        <v>Collaborateur-trice
diplômé-e Niveau 2 (EDE)</v>
      </c>
      <c r="G32" s="262"/>
      <c r="H32" s="273" t="str">
        <f>H62</f>
        <v>Responsable de site ou adjoint-e de direction</v>
      </c>
      <c r="I32" s="262"/>
      <c r="J32" s="273" t="str">
        <f t="shared" ref="J32" si="1">J62</f>
        <v>Direction (DIE)
16 à 40 places</v>
      </c>
      <c r="K32" s="262"/>
      <c r="L32" s="273" t="str">
        <f t="shared" ref="L32" si="2">L62</f>
        <v>Direction (DIE)
41 à 80 places</v>
      </c>
      <c r="M32" s="262"/>
      <c r="N32" s="273" t="str">
        <f t="shared" ref="N32" si="3">N62</f>
        <v>Direction (DIE)
81 à 150 places</v>
      </c>
      <c r="O32" s="262"/>
      <c r="P32" s="273" t="str">
        <f>P62</f>
        <v>Chef-fe de service ou Coordinateur-trice ou
 Chef-fe d'entreprise de
plus de 150 places</v>
      </c>
      <c r="Q32" s="271"/>
      <c r="R32" s="256" t="s">
        <v>6</v>
      </c>
    </row>
    <row r="33" spans="1:18" s="1" customFormat="1" ht="26.25" thickBot="1">
      <c r="A33" s="59" t="s">
        <v>45</v>
      </c>
      <c r="B33" s="248">
        <f>B3</f>
        <v>1</v>
      </c>
      <c r="C33" s="249"/>
      <c r="D33" s="250">
        <f>D3</f>
        <v>2</v>
      </c>
      <c r="E33" s="249"/>
      <c r="F33" s="250">
        <f>F3</f>
        <v>3</v>
      </c>
      <c r="G33" s="249"/>
      <c r="H33" s="250">
        <f>H3</f>
        <v>4</v>
      </c>
      <c r="I33" s="249"/>
      <c r="J33" s="250">
        <f>J3</f>
        <v>5</v>
      </c>
      <c r="K33" s="249"/>
      <c r="L33" s="250">
        <f>L3</f>
        <v>6</v>
      </c>
      <c r="M33" s="249"/>
      <c r="N33" s="250">
        <f>N3</f>
        <v>7</v>
      </c>
      <c r="O33" s="249"/>
      <c r="P33" s="250">
        <f>P3</f>
        <v>8</v>
      </c>
      <c r="Q33" s="251"/>
      <c r="R33" s="264"/>
    </row>
    <row r="34" spans="1:18" s="72" customFormat="1" ht="15.75" customHeight="1">
      <c r="A34" s="70">
        <v>1</v>
      </c>
      <c r="B34" s="277">
        <f ca="1">B4*12/(52*'Paramétrage RH'!$G$21)*(1+('Paramétrage RH'!$G$22+'Paramétrage RH'!$G$23)/'Paramétrage RH'!$G$25)*'Paramétrage RH'!$G$24/12</f>
        <v>29.747519868457108</v>
      </c>
      <c r="C34" s="269"/>
      <c r="D34" s="268">
        <f ca="1">D4*12/(52*'Paramétrage RH'!$G$21)*(1+('Paramétrage RH'!$G$22+'Paramétrage RH'!$G$23)/'Paramétrage RH'!$G$25)*'Paramétrage RH'!$G$24/12</f>
        <v>31.53417374623184</v>
      </c>
      <c r="E34" s="269"/>
      <c r="F34" s="268">
        <f ca="1">F4*12/(52*'Paramétrage RH'!$G$21)*(1+('Paramétrage RH'!$G$22+'Paramétrage RH'!$G$23)/'Paramétrage RH'!$G$25)*'Paramétrage RH'!$G$24/12</f>
        <v>35.222197862428068</v>
      </c>
      <c r="G34" s="269"/>
      <c r="H34" s="268">
        <f ca="1">H4*12/(52*'Paramétrage RH'!$G$21)*(1+('Paramétrage RH'!$G$22+'Paramétrage RH'!$G$23)/'Paramétrage RH'!$G$25)*'Paramétrage RH'!$G$24/12</f>
        <v>39.026007125239794</v>
      </c>
      <c r="I34" s="269"/>
      <c r="J34" s="268">
        <f ca="1">J4*12/(52*'Paramétrage RH'!$G$21)*(1+('Paramétrage RH'!$G$22+'Paramétrage RH'!$G$23)/'Paramétrage RH'!$G$25)*'Paramétrage RH'!$G$24/12</f>
        <v>44.810989312140315</v>
      </c>
      <c r="K34" s="269"/>
      <c r="L34" s="268">
        <f ca="1">L4*12/(52*'Paramétrage RH'!$G$21)*(1+('Paramétrage RH'!$G$22+'Paramétrage RH'!$G$23)/'Paramétrage RH'!$G$25)*'Paramétrage RH'!$G$24/12</f>
        <v>45.989147711701833</v>
      </c>
      <c r="M34" s="269"/>
      <c r="N34" s="268">
        <f ca="1">N4*12/(52*'Paramétrage RH'!$G$21)*(1+('Paramétrage RH'!$G$22+'Paramétrage RH'!$G$23)/'Paramétrage RH'!$G$25)*'Paramétrage RH'!$G$24/12</f>
        <v>47.046533296793648</v>
      </c>
      <c r="O34" s="269"/>
      <c r="P34" s="268">
        <f ca="1">P4*12/(52*'Paramétrage RH'!$G$21)*(1+('Paramétrage RH'!$G$22+'Paramétrage RH'!$G$23)/'Paramétrage RH'!$G$25)*'Paramétrage RH'!$G$24/12</f>
        <v>50.142806248287208</v>
      </c>
      <c r="Q34" s="270"/>
      <c r="R34" s="264"/>
    </row>
    <row r="35" spans="1:18" s="72" customFormat="1" ht="15.75" customHeight="1">
      <c r="A35" s="73">
        <v>2</v>
      </c>
      <c r="B35" s="277">
        <f ca="1">B5*12/(52*'Paramétrage RH'!$G$21)*(1+('Paramétrage RH'!$G$22+'Paramétrage RH'!$G$23)/'Paramétrage RH'!$G$25)*'Paramétrage RH'!$G$24/12</f>
        <v>29.859029871197592</v>
      </c>
      <c r="C35" s="269"/>
      <c r="D35" s="268">
        <f ca="1">D5*12/(52*'Paramétrage RH'!$G$21)*(1+('Paramétrage RH'!$G$22+'Paramétrage RH'!$G$23)/'Paramétrage RH'!$G$25)*'Paramétrage RH'!$G$24/12</f>
        <v>32.164757467799397</v>
      </c>
      <c r="E35" s="269"/>
      <c r="F35" s="268">
        <f ca="1">F5*12/(52*'Paramétrage RH'!$G$21)*(1+('Paramétrage RH'!$G$22+'Paramétrage RH'!$G$23)/'Paramétrage RH'!$G$25)*'Paramétrage RH'!$G$24/12</f>
        <v>35.926527815839954</v>
      </c>
      <c r="G35" s="269"/>
      <c r="H35" s="268">
        <f ca="1">H5*12/(52*'Paramétrage RH'!$G$21)*(1+('Paramétrage RH'!$G$22+'Paramétrage RH'!$G$23)/'Paramétrage RH'!$G$25)*'Paramétrage RH'!$G$24/12</f>
        <v>39.806220882433543</v>
      </c>
      <c r="I35" s="269"/>
      <c r="J35" s="268">
        <f ca="1">J5*12/(52*'Paramétrage RH'!$G$21)*(1+('Paramétrage RH'!$G$22+'Paramétrage RH'!$G$23)/'Paramétrage RH'!$G$25)*'Paramétrage RH'!$G$24/12</f>
        <v>45.706988215949572</v>
      </c>
      <c r="K35" s="269"/>
      <c r="L35" s="268">
        <f ca="1">L5*12/(52*'Paramétrage RH'!$G$21)*(1+('Paramétrage RH'!$G$22+'Paramétrage RH'!$G$23)/'Paramétrage RH'!$G$25)*'Paramétrage RH'!$G$24/12</f>
        <v>46.908659906823793</v>
      </c>
      <c r="M35" s="269"/>
      <c r="N35" s="268">
        <f ca="1">N5*12/(52*'Paramétrage RH'!$G$21)*(1+('Paramétrage RH'!$G$22+'Paramétrage RH'!$G$23)/'Paramétrage RH'!$G$25)*'Paramétrage RH'!$G$24/12</f>
        <v>47.987777473280353</v>
      </c>
      <c r="O35" s="269"/>
      <c r="P35" s="268">
        <f ca="1">P5*12/(52*'Paramétrage RH'!$G$21)*(1+('Paramétrage RH'!$G$22+'Paramétrage RH'!$G$23)/'Paramétrage RH'!$G$25)*'Paramétrage RH'!$G$24/12</f>
        <v>51.14532748698273</v>
      </c>
      <c r="Q35" s="270"/>
      <c r="R35" s="74">
        <f t="shared" ref="R35:R59" ca="1" si="4">(D35-D34)/D34</f>
        <v>1.9996836658607828E-2</v>
      </c>
    </row>
    <row r="36" spans="1:18" s="72" customFormat="1" ht="15.75" customHeight="1">
      <c r="A36" s="73">
        <v>3</v>
      </c>
      <c r="B36" s="265">
        <f ca="1">B6*12/(52*'Paramétrage RH'!$G$21)*(1+('Paramétrage RH'!$G$22+'Paramétrage RH'!$G$23)/'Paramétrage RH'!$G$25)*'Paramétrage RH'!$G$24/12</f>
        <v>30.033241984105235</v>
      </c>
      <c r="C36" s="242"/>
      <c r="D36" s="241">
        <f ca="1">D6*12/(52*'Paramétrage RH'!$G$21)*(1+('Paramétrage RH'!$G$22+'Paramétrage RH'!$G$23)/'Paramétrage RH'!$G$25)*'Paramétrage RH'!$G$24/12</f>
        <v>32.795341189366944</v>
      </c>
      <c r="E36" s="242"/>
      <c r="F36" s="241">
        <f ca="1">F6*12/(52*'Paramétrage RH'!$G$21)*(1+('Paramétrage RH'!$G$22+'Paramétrage RH'!$G$23)/'Paramétrage RH'!$G$25)*'Paramétrage RH'!$G$24/12</f>
        <v>36.630857769251854</v>
      </c>
      <c r="G36" s="242"/>
      <c r="H36" s="241">
        <f ca="1">H6*12/(52*'Paramétrage RH'!$G$21)*(1+('Paramétrage RH'!$G$22+'Paramétrage RH'!$G$23)/'Paramétrage RH'!$G$25)*'Paramétrage RH'!$G$24/12</f>
        <v>40.586434639627292</v>
      </c>
      <c r="I36" s="242"/>
      <c r="J36" s="241">
        <f ca="1">J6*12/(52*'Paramétrage RH'!$G$21)*(1+('Paramétrage RH'!$G$22+'Paramétrage RH'!$G$23)/'Paramétrage RH'!$G$25)*'Paramétrage RH'!$G$24/12</f>
        <v>46.603343381748424</v>
      </c>
      <c r="K36" s="242"/>
      <c r="L36" s="241">
        <f ca="1">L6*12/(52*'Paramétrage RH'!$G$21)*(1+('Paramétrage RH'!$G$22+'Paramétrage RH'!$G$23)/'Paramétrage RH'!$G$25)*'Paramétrage RH'!$G$24/12</f>
        <v>47.828884625924921</v>
      </c>
      <c r="M36" s="242"/>
      <c r="N36" s="241">
        <f ca="1">N6*12/(52*'Paramétrage RH'!$G$21)*(1+('Paramétrage RH'!$G$22+'Paramétrage RH'!$G$23)/'Paramétrage RH'!$G$25)*'Paramétrage RH'!$G$24/12</f>
        <v>48.928309125787898</v>
      </c>
      <c r="O36" s="242"/>
      <c r="P36" s="241">
        <f ca="1">P6*12/(52*'Paramétrage RH'!$G$21)*(1+('Paramétrage RH'!$G$22+'Paramétrage RH'!$G$23)/'Paramétrage RH'!$G$25)*'Paramétrage RH'!$G$24/12</f>
        <v>52.14820498766786</v>
      </c>
      <c r="Q36" s="266"/>
      <c r="R36" s="74">
        <f t="shared" ca="1" si="4"/>
        <v>1.9604802622834424E-2</v>
      </c>
    </row>
    <row r="37" spans="1:18" s="72" customFormat="1" ht="15.75" customHeight="1">
      <c r="A37" s="73">
        <v>4</v>
      </c>
      <c r="B37" s="265">
        <f ca="1">B7*12/(52*'Paramétrage RH'!$G$21)*(1+('Paramétrage RH'!$G$22+'Paramétrage RH'!$G$23)/'Paramétrage RH'!$G$25)*'Paramétrage RH'!$G$24/12</f>
        <v>30.610386407234866</v>
      </c>
      <c r="C37" s="242"/>
      <c r="D37" s="241">
        <f ca="1">D7*12/(52*'Paramétrage RH'!$G$21)*(1+('Paramétrage RH'!$G$22+'Paramétrage RH'!$G$23)/'Paramétrage RH'!$G$25)*'Paramétrage RH'!$G$24/12</f>
        <v>33.426281172924085</v>
      </c>
      <c r="E37" s="242"/>
      <c r="F37" s="241">
        <f ca="1">F7*12/(52*'Paramétrage RH'!$G$21)*(1+('Paramétrage RH'!$G$22+'Paramétrage RH'!$G$23)/'Paramétrage RH'!$G$25)*'Paramétrage RH'!$G$24/12</f>
        <v>37.335900246642915</v>
      </c>
      <c r="G37" s="242"/>
      <c r="H37" s="241">
        <f ca="1">H7*12/(52*'Paramétrage RH'!$G$21)*(1+('Paramétrage RH'!$G$22+'Paramétrage RH'!$G$23)/'Paramétrage RH'!$G$25)*'Paramétrage RH'!$G$24/12</f>
        <v>41.367360920800223</v>
      </c>
      <c r="I37" s="242"/>
      <c r="J37" s="241">
        <f ca="1">J7*12/(52*'Paramétrage RH'!$G$21)*(1+('Paramétrage RH'!$G$22+'Paramétrage RH'!$G$23)/'Paramétrage RH'!$G$25)*'Paramétrage RH'!$G$24/12</f>
        <v>47.499342285557695</v>
      </c>
      <c r="K37" s="242"/>
      <c r="L37" s="241">
        <f ca="1">L7*12/(52*'Paramétrage RH'!$G$21)*(1+('Paramétrage RH'!$G$22+'Paramétrage RH'!$G$23)/'Paramétrage RH'!$G$25)*'Paramétrage RH'!$G$24/12</f>
        <v>48.748753083036441</v>
      </c>
      <c r="M37" s="242"/>
      <c r="N37" s="241">
        <f ca="1">N7*12/(52*'Paramétrage RH'!$G$21)*(1+('Paramétrage RH'!$G$22+'Paramétrage RH'!$G$23)/'Paramétrage RH'!$G$25)*'Paramétrage RH'!$G$24/12</f>
        <v>49.869197040285023</v>
      </c>
      <c r="O37" s="242"/>
      <c r="P37" s="241">
        <f ca="1">P7*12/(52*'Paramétrage RH'!$G$21)*(1+('Paramétrage RH'!$G$22+'Paramétrage RH'!$G$23)/'Paramétrage RH'!$G$25)*'Paramétrage RH'!$G$24/12</f>
        <v>53.151082488352976</v>
      </c>
      <c r="Q37" s="266"/>
      <c r="R37" s="74">
        <f t="shared" ca="1" si="4"/>
        <v>1.9238707715036898E-2</v>
      </c>
    </row>
    <row r="38" spans="1:18" s="72" customFormat="1" ht="15.75" customHeight="1">
      <c r="A38" s="73">
        <v>5</v>
      </c>
      <c r="B38" s="265">
        <f ca="1">B8*12/(52*'Paramétrage RH'!$G$21)*(1+('Paramétrage RH'!$G$22+'Paramétrage RH'!$G$23)/'Paramétrage RH'!$G$25)*'Paramétrage RH'!$G$24/12</f>
        <v>31.187887092354075</v>
      </c>
      <c r="C38" s="242"/>
      <c r="D38" s="241">
        <f ca="1">D8*12/(52*'Paramétrage RH'!$G$21)*(1+('Paramétrage RH'!$G$22+'Paramétrage RH'!$G$23)/'Paramétrage RH'!$G$25)*'Paramétrage RH'!$G$24/12</f>
        <v>34.057221156481226</v>
      </c>
      <c r="E38" s="242"/>
      <c r="F38" s="241">
        <f ca="1">F8*12/(52*'Paramétrage RH'!$G$21)*(1+('Paramétrage RH'!$G$22+'Paramétrage RH'!$G$23)/'Paramétrage RH'!$G$25)*'Paramétrage RH'!$G$24/12</f>
        <v>38.039873938065227</v>
      </c>
      <c r="G38" s="242"/>
      <c r="H38" s="241">
        <f ca="1">H8*12/(52*'Paramétrage RH'!$G$21)*(1+('Paramétrage RH'!$G$22+'Paramétrage RH'!$G$23)/'Paramétrage RH'!$G$25)*'Paramétrage RH'!$G$24/12</f>
        <v>42.147930939983567</v>
      </c>
      <c r="I38" s="242"/>
      <c r="J38" s="241">
        <f ca="1">J8*12/(52*'Paramétrage RH'!$G$21)*(1+('Paramétrage RH'!$G$22+'Paramétrage RH'!$G$23)/'Paramétrage RH'!$G$25)*'Paramétrage RH'!$G$24/12</f>
        <v>48.395697451356533</v>
      </c>
      <c r="K38" s="242"/>
      <c r="L38" s="241">
        <f ca="1">L8*12/(52*'Paramétrage RH'!$G$21)*(1+('Paramétrage RH'!$G$22+'Paramétrage RH'!$G$23)/'Paramétrage RH'!$G$25)*'Paramétrage RH'!$G$24/12</f>
        <v>49.668265278158394</v>
      </c>
      <c r="M38" s="242"/>
      <c r="N38" s="241">
        <f ca="1">N8*12/(52*'Paramétrage RH'!$G$21)*(1+('Paramétrage RH'!$G$22+'Paramétrage RH'!$G$23)/'Paramétrage RH'!$G$25)*'Paramétrage RH'!$G$24/12</f>
        <v>50.810441216771721</v>
      </c>
      <c r="O38" s="242"/>
      <c r="P38" s="241">
        <f ca="1">P8*12/(52*'Paramétrage RH'!$G$21)*(1+('Paramétrage RH'!$G$22+'Paramétrage RH'!$G$23)/'Paramétrage RH'!$G$25)*'Paramétrage RH'!$G$24/12</f>
        <v>54.1539599890381</v>
      </c>
      <c r="Q38" s="266"/>
      <c r="R38" s="74">
        <f t="shared" ca="1" si="4"/>
        <v>1.887556621369578E-2</v>
      </c>
    </row>
    <row r="39" spans="1:18" s="72" customFormat="1" ht="15.75" customHeight="1">
      <c r="A39" s="73">
        <v>6</v>
      </c>
      <c r="B39" s="265">
        <f ca="1">B9*12/(52*'Paramétrage RH'!$G$21)*(1+('Paramétrage RH'!$G$22+'Paramétrage RH'!$G$23)/'Paramétrage RH'!$G$25)*'Paramétrage RH'!$G$24/12</f>
        <v>31.708029597149903</v>
      </c>
      <c r="C39" s="242"/>
      <c r="D39" s="241">
        <f ca="1">D9*12/(52*'Paramétrage RH'!$G$21)*(1+('Paramétrage RH'!$G$22+'Paramétrage RH'!$G$23)/'Paramétrage RH'!$G$25)*'Paramétrage RH'!$G$24/12</f>
        <v>34.62474650589202</v>
      </c>
      <c r="E39" s="242"/>
      <c r="F39" s="241">
        <f ca="1">F9*12/(52*'Paramétrage RH'!$G$21)*(1+('Paramétrage RH'!$G$22+'Paramétrage RH'!$G$23)/'Paramétrage RH'!$G$25)*'Paramétrage RH'!$G$24/12</f>
        <v>38.673664017539053</v>
      </c>
      <c r="G39" s="242"/>
      <c r="H39" s="241">
        <f ca="1">H9*12/(52*'Paramétrage RH'!$G$21)*(1+('Paramétrage RH'!$G$22+'Paramétrage RH'!$G$23)/'Paramétrage RH'!$G$25)*'Paramétrage RH'!$G$24/12</f>
        <v>42.850479583447516</v>
      </c>
      <c r="I39" s="242"/>
      <c r="J39" s="241">
        <f ca="1">J9*12/(52*'Paramétrage RH'!$G$21)*(1+('Paramétrage RH'!$G$22+'Paramétrage RH'!$G$23)/'Paramétrage RH'!$G$25)*'Paramétrage RH'!$G$24/12</f>
        <v>49.20227459577967</v>
      </c>
      <c r="K39" s="242"/>
      <c r="L39" s="241">
        <f ca="1">L9*12/(52*'Paramétrage RH'!$G$21)*(1+('Paramétrage RH'!$G$22+'Paramétrage RH'!$G$23)/'Paramétrage RH'!$G$25)*'Paramétrage RH'!$G$24/12</f>
        <v>50.496218141956696</v>
      </c>
      <c r="M39" s="242"/>
      <c r="N39" s="241">
        <f ca="1">N9*12/(52*'Paramétrage RH'!$G$21)*(1+('Paramétrage RH'!$G$22+'Paramétrage RH'!$G$23)/'Paramétrage RH'!$G$25)*'Paramétrage RH'!$G$24/12</f>
        <v>51.657275966018091</v>
      </c>
      <c r="O39" s="242"/>
      <c r="P39" s="241">
        <f ca="1">P9*12/(52*'Paramétrage RH'!$G$21)*(1+('Paramétrage RH'!$G$22+'Paramétrage RH'!$G$23)/'Paramétrage RH'!$G$25)*'Paramétrage RH'!$G$24/12</f>
        <v>55.056727870649496</v>
      </c>
      <c r="Q39" s="266"/>
      <c r="R39" s="74">
        <f t="shared" ca="1" si="4"/>
        <v>1.6663877149671418E-2</v>
      </c>
    </row>
    <row r="40" spans="1:18" s="72" customFormat="1" ht="15.75" customHeight="1">
      <c r="A40" s="73">
        <v>7</v>
      </c>
      <c r="B40" s="265">
        <f ca="1">B10*12/(52*'Paramétrage RH'!$G$21)*(1+('Paramétrage RH'!$G$22+'Paramétrage RH'!$G$23)/'Paramétrage RH'!$G$25)*'Paramétrage RH'!$G$24/12</f>
        <v>32.227459577966563</v>
      </c>
      <c r="C40" s="242"/>
      <c r="D40" s="241">
        <f ca="1">D10*12/(52*'Paramétrage RH'!$G$21)*(1+('Paramétrage RH'!$G$22+'Paramétrage RH'!$G$23)/'Paramétrage RH'!$G$25)*'Paramétrage RH'!$G$24/12</f>
        <v>35.192271855302828</v>
      </c>
      <c r="E40" s="242"/>
      <c r="F40" s="241">
        <f ca="1">F10*12/(52*'Paramétrage RH'!$G$21)*(1+('Paramétrage RH'!$G$22+'Paramétrage RH'!$G$23)/'Paramétrage RH'!$G$25)*'Paramétrage RH'!$G$24/12</f>
        <v>39.308166620992054</v>
      </c>
      <c r="G40" s="242"/>
      <c r="H40" s="241">
        <f ca="1">H10*12/(52*'Paramétrage RH'!$G$21)*(1+('Paramétrage RH'!$G$22+'Paramétrage RH'!$G$23)/'Paramétrage RH'!$G$25)*'Paramétrage RH'!$G$24/12</f>
        <v>43.552671964921899</v>
      </c>
      <c r="I40" s="242"/>
      <c r="J40" s="241">
        <f ca="1">J10*12/(52*'Paramétrage RH'!$G$21)*(1+('Paramétrage RH'!$G$22+'Paramétrage RH'!$G$23)/'Paramétrage RH'!$G$25)*'Paramétrage RH'!$G$24/12</f>
        <v>50.008495478213206</v>
      </c>
      <c r="K40" s="242"/>
      <c r="L40" s="241">
        <f ca="1">L10*12/(52*'Paramétrage RH'!$G$21)*(1+('Paramétrage RH'!$G$22+'Paramétrage RH'!$G$23)/'Paramétrage RH'!$G$25)*'Paramétrage RH'!$G$24/12</f>
        <v>51.323458481775823</v>
      </c>
      <c r="M40" s="242"/>
      <c r="N40" s="241">
        <f ca="1">N10*12/(52*'Paramétrage RH'!$G$21)*(1+('Paramétrage RH'!$G$22+'Paramétrage RH'!$G$23)/'Paramétrage RH'!$G$25)*'Paramétrage RH'!$G$24/12</f>
        <v>52.503754453274873</v>
      </c>
      <c r="O40" s="242"/>
      <c r="P40" s="241">
        <f ca="1">P10*12/(52*'Paramétrage RH'!$G$21)*(1+('Paramétrage RH'!$G$22+'Paramétrage RH'!$G$23)/'Paramétrage RH'!$G$25)*'Paramétrage RH'!$G$24/12</f>
        <v>55.959139490271319</v>
      </c>
      <c r="Q40" s="266"/>
      <c r="R40" s="74">
        <f t="shared" ca="1" si="4"/>
        <v>1.6390743808455985E-2</v>
      </c>
    </row>
    <row r="41" spans="1:18" s="72" customFormat="1" ht="15.75" customHeight="1">
      <c r="A41" s="73">
        <v>8</v>
      </c>
      <c r="B41" s="265">
        <f ca="1">B11*12/(52*'Paramétrage RH'!$G$21)*(1+('Paramétrage RH'!$G$22+'Paramétrage RH'!$G$23)/'Paramétrage RH'!$G$25)*'Paramétrage RH'!$G$24/12</f>
        <v>32.747245820772811</v>
      </c>
      <c r="C41" s="242"/>
      <c r="D41" s="241">
        <f ca="1">D11*12/(52*'Paramétrage RH'!$G$21)*(1+('Paramétrage RH'!$G$22+'Paramétrage RH'!$G$23)/'Paramétrage RH'!$G$25)*'Paramétrage RH'!$G$24/12</f>
        <v>35.759797204713628</v>
      </c>
      <c r="E41" s="242"/>
      <c r="F41" s="241">
        <f ca="1">F11*12/(52*'Paramétrage RH'!$G$21)*(1+('Paramétrage RH'!$G$22+'Paramétrage RH'!$G$23)/'Paramétrage RH'!$G$25)*'Paramétrage RH'!$G$24/12</f>
        <v>39.941956700465887</v>
      </c>
      <c r="G41" s="242"/>
      <c r="H41" s="241">
        <f ca="1">H11*12/(52*'Paramétrage RH'!$G$21)*(1+('Paramétrage RH'!$G$22+'Paramétrage RH'!$G$23)/'Paramétrage RH'!$G$25)*'Paramétrage RH'!$G$24/12</f>
        <v>44.255220608385862</v>
      </c>
      <c r="I41" s="242"/>
      <c r="J41" s="241">
        <f ca="1">J11*12/(52*'Paramétrage RH'!$G$21)*(1+('Paramétrage RH'!$G$22+'Paramétrage RH'!$G$23)/'Paramétrage RH'!$G$25)*'Paramétrage RH'!$G$24/12</f>
        <v>50.815428884625923</v>
      </c>
      <c r="K41" s="242"/>
      <c r="L41" s="241">
        <f ca="1">L11*12/(52*'Paramétrage RH'!$G$21)*(1+('Paramétrage RH'!$G$22+'Paramétrage RH'!$G$23)/'Paramétrage RH'!$G$25)*'Paramétrage RH'!$G$24/12</f>
        <v>52.15176760756372</v>
      </c>
      <c r="M41" s="242"/>
      <c r="N41" s="241">
        <f ca="1">N11*12/(52*'Paramétrage RH'!$G$21)*(1+('Paramétrage RH'!$G$22+'Paramétrage RH'!$G$23)/'Paramétrage RH'!$G$25)*'Paramétrage RH'!$G$24/12</f>
        <v>53.350945464510836</v>
      </c>
      <c r="O41" s="242"/>
      <c r="P41" s="241">
        <f ca="1">P11*12/(52*'Paramétrage RH'!$G$21)*(1+('Paramétrage RH'!$G$22+'Paramétrage RH'!$G$23)/'Paramétrage RH'!$G$25)*'Paramétrage RH'!$G$24/12</f>
        <v>56.861907371882722</v>
      </c>
      <c r="Q41" s="266"/>
      <c r="R41" s="74">
        <f t="shared" ca="1" si="4"/>
        <v>1.6126419793079796E-2</v>
      </c>
    </row>
    <row r="42" spans="1:18" s="72" customFormat="1" ht="15.75" customHeight="1">
      <c r="A42" s="73">
        <v>9</v>
      </c>
      <c r="B42" s="265">
        <f ca="1">B12*12/(52*'Paramétrage RH'!$G$21)*(1+('Paramétrage RH'!$G$22+'Paramétrage RH'!$G$23)/'Paramétrage RH'!$G$25)*'Paramétrage RH'!$G$24/12</f>
        <v>33.267388325568646</v>
      </c>
      <c r="C42" s="242"/>
      <c r="D42" s="241">
        <f ca="1">D12*12/(52*'Paramétrage RH'!$G$21)*(1+('Paramétrage RH'!$G$22+'Paramétrage RH'!$G$23)/'Paramétrage RH'!$G$25)*'Paramétrage RH'!$G$24/12</f>
        <v>36.327322554124414</v>
      </c>
      <c r="E42" s="242"/>
      <c r="F42" s="241">
        <f ca="1">F12*12/(52*'Paramétrage RH'!$G$21)*(1+('Paramétrage RH'!$G$22+'Paramétrage RH'!$G$23)/'Paramétrage RH'!$G$25)*'Paramétrage RH'!$G$24/12</f>
        <v>40.575746779939706</v>
      </c>
      <c r="G42" s="242"/>
      <c r="H42" s="241">
        <f ca="1">H12*12/(52*'Paramétrage RH'!$G$21)*(1+('Paramétrage RH'!$G$22+'Paramétrage RH'!$G$23)/'Paramétrage RH'!$G$25)*'Paramétrage RH'!$G$24/12</f>
        <v>44.958125513839413</v>
      </c>
      <c r="I42" s="242"/>
      <c r="J42" s="241">
        <f ca="1">J12*12/(52*'Paramétrage RH'!$G$21)*(1+('Paramétrage RH'!$G$22+'Paramétrage RH'!$G$23)/'Paramétrage RH'!$G$25)*'Paramétrage RH'!$G$24/12</f>
        <v>51.622006029049061</v>
      </c>
      <c r="K42" s="242"/>
      <c r="L42" s="241">
        <f ca="1">L12*12/(52*'Paramétrage RH'!$G$21)*(1+('Paramétrage RH'!$G$22+'Paramétrage RH'!$G$23)/'Paramétrage RH'!$G$25)*'Paramétrage RH'!$G$24/12</f>
        <v>52.979364209372442</v>
      </c>
      <c r="M42" s="242"/>
      <c r="N42" s="241">
        <f ca="1">N12*12/(52*'Paramétrage RH'!$G$21)*(1+('Paramétrage RH'!$G$22+'Paramétrage RH'!$G$23)/'Paramétrage RH'!$G$25)*'Paramétrage RH'!$G$24/12</f>
        <v>54.197780213757198</v>
      </c>
      <c r="O42" s="242"/>
      <c r="P42" s="241">
        <f ca="1">P12*12/(52*'Paramétrage RH'!$G$21)*(1+('Paramétrage RH'!$G$22+'Paramétrage RH'!$G$23)/'Paramétrage RH'!$G$25)*'Paramétrage RH'!$G$24/12</f>
        <v>57.764318991504517</v>
      </c>
      <c r="Q42" s="266"/>
      <c r="R42" s="74">
        <f t="shared" ca="1" si="4"/>
        <v>1.5870485678704544E-2</v>
      </c>
    </row>
    <row r="43" spans="1:18" s="72" customFormat="1" ht="15.75" customHeight="1">
      <c r="A43" s="73">
        <v>10</v>
      </c>
      <c r="B43" s="265">
        <f ca="1">B13*12/(52*'Paramétrage RH'!$G$21)*(1+('Paramétrage RH'!$G$22+'Paramétrage RH'!$G$23)/'Paramétrage RH'!$G$25)*'Paramétrage RH'!$G$24/12</f>
        <v>33.787174568374894</v>
      </c>
      <c r="C43" s="242"/>
      <c r="D43" s="241">
        <f ca="1">D13*12/(52*'Paramétrage RH'!$G$21)*(1+('Paramétrage RH'!$G$22+'Paramétrage RH'!$G$23)/'Paramétrage RH'!$G$25)*'Paramétrage RH'!$G$24/12</f>
        <v>36.895204165524802</v>
      </c>
      <c r="E43" s="242"/>
      <c r="F43" s="241">
        <f ca="1">F13*12/(52*'Paramétrage RH'!$G$21)*(1+('Paramétrage RH'!$G$22+'Paramétrage RH'!$G$23)/'Paramétrage RH'!$G$25)*'Paramétrage RH'!$G$24/12</f>
        <v>41.210249383392707</v>
      </c>
      <c r="G43" s="242"/>
      <c r="H43" s="241">
        <f ca="1">H13*12/(52*'Paramétrage RH'!$G$21)*(1+('Paramétrage RH'!$G$22+'Paramétrage RH'!$G$23)/'Paramétrage RH'!$G$25)*'Paramétrage RH'!$G$24/12</f>
        <v>45.660317895313788</v>
      </c>
      <c r="I43" s="242"/>
      <c r="J43" s="241">
        <f ca="1">J13*12/(52*'Paramétrage RH'!$G$21)*(1+('Paramétrage RH'!$G$22+'Paramétrage RH'!$G$23)/'Paramétrage RH'!$G$25)*'Paramétrage RH'!$G$24/12</f>
        <v>52.428226911482604</v>
      </c>
      <c r="K43" s="242"/>
      <c r="L43" s="241">
        <f ca="1">L13*12/(52*'Paramétrage RH'!$G$21)*(1+('Paramétrage RH'!$G$22+'Paramétrage RH'!$G$23)/'Paramétrage RH'!$G$25)*'Paramétrage RH'!$G$24/12</f>
        <v>53.807317073170736</v>
      </c>
      <c r="M43" s="242"/>
      <c r="N43" s="241">
        <f ca="1">N13*12/(52*'Paramétrage RH'!$G$21)*(1+('Paramétrage RH'!$G$22+'Paramétrage RH'!$G$23)/'Paramétrage RH'!$G$25)*'Paramétrage RH'!$G$24/12</f>
        <v>55.044614963003568</v>
      </c>
      <c r="O43" s="242"/>
      <c r="P43" s="241">
        <f ca="1">P13*12/(52*'Paramétrage RH'!$G$21)*(1+('Paramétrage RH'!$G$22+'Paramétrage RH'!$G$23)/'Paramétrage RH'!$G$25)*'Paramétrage RH'!$G$24/12</f>
        <v>58.666730611126326</v>
      </c>
      <c r="Q43" s="266"/>
      <c r="R43" s="74">
        <f t="shared" ca="1" si="4"/>
        <v>1.5632355248705595E-2</v>
      </c>
    </row>
    <row r="44" spans="1:18" s="72" customFormat="1" ht="15.75" customHeight="1">
      <c r="A44" s="73">
        <v>11</v>
      </c>
      <c r="B44" s="265">
        <f ca="1">B14*12/(52*'Paramétrage RH'!$G$21)*(1+('Paramétrage RH'!$G$22+'Paramétrage RH'!$G$23)/'Paramétrage RH'!$G$25)*'Paramétrage RH'!$G$24/12</f>
        <v>34.306604549191562</v>
      </c>
      <c r="C44" s="242"/>
      <c r="D44" s="241">
        <f ca="1">D14*12/(52*'Paramétrage RH'!$G$21)*(1+('Paramétrage RH'!$G$22+'Paramétrage RH'!$G$23)/'Paramétrage RH'!$G$25)*'Paramétrage RH'!$G$24/12</f>
        <v>37.462729514935596</v>
      </c>
      <c r="E44" s="242"/>
      <c r="F44" s="241">
        <f ca="1">F14*12/(52*'Paramétrage RH'!$G$21)*(1+('Paramétrage RH'!$G$22+'Paramétrage RH'!$G$23)/'Paramétrage RH'!$G$25)*'Paramétrage RH'!$G$24/12</f>
        <v>41.84403946286654</v>
      </c>
      <c r="G44" s="242"/>
      <c r="H44" s="241">
        <f ca="1">H14*12/(52*'Paramétrage RH'!$G$21)*(1+('Paramétrage RH'!$G$22+'Paramétrage RH'!$G$23)/'Paramétrage RH'!$G$25)*'Paramétrage RH'!$G$24/12</f>
        <v>46.362866538777752</v>
      </c>
      <c r="I44" s="242"/>
      <c r="J44" s="241">
        <f ca="1">J14*12/(52*'Paramétrage RH'!$G$21)*(1+('Paramétrage RH'!$G$22+'Paramétrage RH'!$G$23)/'Paramétrage RH'!$G$25)*'Paramétrage RH'!$G$24/12</f>
        <v>53.235516579884894</v>
      </c>
      <c r="K44" s="242"/>
      <c r="L44" s="241">
        <f ca="1">L14*12/(52*'Paramétrage RH'!$G$21)*(1+('Paramétrage RH'!$G$22+'Paramétrage RH'!$G$23)/'Paramétrage RH'!$G$25)*'Paramétrage RH'!$G$24/12</f>
        <v>54.635269936969046</v>
      </c>
      <c r="M44" s="242"/>
      <c r="N44" s="241">
        <f ca="1">N14*12/(52*'Paramétrage RH'!$G$21)*(1+('Paramétrage RH'!$G$22+'Paramétrage RH'!$G$23)/'Paramétrage RH'!$G$25)*'Paramétrage RH'!$G$24/12</f>
        <v>55.89109345026035</v>
      </c>
      <c r="O44" s="242"/>
      <c r="P44" s="241">
        <f ca="1">P14*12/(52*'Paramétrage RH'!$G$21)*(1+('Paramétrage RH'!$G$22+'Paramétrage RH'!$G$23)/'Paramétrage RH'!$G$25)*'Paramétrage RH'!$G$24/12</f>
        <v>59.569498492737743</v>
      </c>
      <c r="Q44" s="266"/>
      <c r="R44" s="74">
        <f t="shared" ca="1" si="4"/>
        <v>1.5382089955775176E-2</v>
      </c>
    </row>
    <row r="45" spans="1:18" s="72" customFormat="1" ht="15.75" customHeight="1">
      <c r="A45" s="73">
        <v>12</v>
      </c>
      <c r="B45" s="265">
        <f ca="1">B15*12/(52*'Paramétrage RH'!$G$21)*(1+('Paramétrage RH'!$G$22+'Paramétrage RH'!$G$23)/'Paramétrage RH'!$G$25)*'Paramétrage RH'!$G$24/12</f>
        <v>34.769032611674426</v>
      </c>
      <c r="C45" s="242"/>
      <c r="D45" s="241">
        <f ca="1">D15*12/(52*'Paramétrage RH'!$G$21)*(1+('Paramétrage RH'!$G$22+'Paramétrage RH'!$G$23)/'Paramétrage RH'!$G$25)*'Paramétrage RH'!$G$24/12</f>
        <v>37.967196492189636</v>
      </c>
      <c r="E45" s="242"/>
      <c r="F45" s="241">
        <f ca="1">F15*12/(52*'Paramétrage RH'!$G$21)*(1+('Paramétrage RH'!$G$22+'Paramétrage RH'!$G$23)/'Paramétrage RH'!$G$25)*'Paramétrage RH'!$G$24/12</f>
        <v>42.40764593039188</v>
      </c>
      <c r="G45" s="242"/>
      <c r="H45" s="241">
        <f ca="1">H15*12/(52*'Paramétrage RH'!$G$21)*(1+('Paramétrage RH'!$G$22+'Paramétrage RH'!$G$23)/'Paramétrage RH'!$G$25)*'Paramétrage RH'!$G$24/12</f>
        <v>46.987037544532747</v>
      </c>
      <c r="I45" s="242"/>
      <c r="J45" s="241">
        <f ca="1">J15*12/(52*'Paramétrage RH'!$G$21)*(1+('Paramétrage RH'!$G$22+'Paramétrage RH'!$G$23)/'Paramétrage RH'!$G$25)*'Paramétrage RH'!$G$24/12</f>
        <v>53.95231570293231</v>
      </c>
      <c r="K45" s="242"/>
      <c r="L45" s="241">
        <f ca="1">L15*12/(52*'Paramétrage RH'!$G$21)*(1+('Paramétrage RH'!$G$22+'Paramétrage RH'!$G$23)/'Paramétrage RH'!$G$25)*'Paramétrage RH'!$G$24/12</f>
        <v>55.370950945464521</v>
      </c>
      <c r="M45" s="242"/>
      <c r="N45" s="241">
        <f ca="1">N15*12/(52*'Paramétrage RH'!$G$21)*(1+('Paramétrage RH'!$G$22+'Paramétrage RH'!$G$23)/'Paramétrage RH'!$G$25)*'Paramétrage RH'!$G$24/12</f>
        <v>56.64423129624555</v>
      </c>
      <c r="O45" s="242"/>
      <c r="P45" s="241">
        <f ca="1">P15*12/(52*'Paramétrage RH'!$G$21)*(1+('Paramétrage RH'!$G$22+'Paramétrage RH'!$G$23)/'Paramétrage RH'!$G$25)*'Paramétrage RH'!$G$24/12</f>
        <v>60.371800493285832</v>
      </c>
      <c r="Q45" s="266"/>
      <c r="R45" s="74">
        <f t="shared" ca="1" si="4"/>
        <v>1.3465836146640622E-2</v>
      </c>
    </row>
    <row r="46" spans="1:18" s="72" customFormat="1" ht="15.75" customHeight="1">
      <c r="A46" s="73">
        <v>13</v>
      </c>
      <c r="B46" s="265">
        <f ca="1">B16*12/(52*'Paramétrage RH'!$G$21)*(1+('Paramétrage RH'!$G$22+'Paramétrage RH'!$G$23)/'Paramétrage RH'!$G$25)*'Paramétrage RH'!$G$24/12</f>
        <v>35.231104412167717</v>
      </c>
      <c r="C46" s="242"/>
      <c r="D46" s="241">
        <f ca="1">D16*12/(52*'Paramétrage RH'!$G$21)*(1+('Paramétrage RH'!$G$22+'Paramétrage RH'!$G$23)/'Paramétrage RH'!$G$25)*'Paramétrage RH'!$G$24/12</f>
        <v>38.471663469443691</v>
      </c>
      <c r="E46" s="242"/>
      <c r="F46" s="241">
        <f ca="1">F16*12/(52*'Paramétrage RH'!$G$21)*(1+('Paramétrage RH'!$G$22+'Paramétrage RH'!$G$23)/'Paramétrage RH'!$G$25)*'Paramétrage RH'!$G$24/12</f>
        <v>42.971252397917247</v>
      </c>
      <c r="G46" s="242"/>
      <c r="H46" s="241">
        <f ca="1">H16*12/(52*'Paramétrage RH'!$G$21)*(1+('Paramétrage RH'!$G$22+'Paramétrage RH'!$G$23)/'Paramétrage RH'!$G$25)*'Paramétrage RH'!$G$24/12</f>
        <v>47.611208550287756</v>
      </c>
      <c r="I46" s="242"/>
      <c r="J46" s="241">
        <f ca="1">J16*12/(52*'Paramétrage RH'!$G$21)*(1+('Paramétrage RH'!$G$22+'Paramétrage RH'!$G$23)/'Paramétrage RH'!$G$25)*'Paramétrage RH'!$G$24/12</f>
        <v>54.669114825979726</v>
      </c>
      <c r="K46" s="242"/>
      <c r="L46" s="241">
        <f ca="1">L16*12/(52*'Paramétrage RH'!$G$21)*(1+('Paramétrage RH'!$G$22+'Paramétrage RH'!$G$23)/'Paramétrage RH'!$G$25)*'Paramétrage RH'!$G$24/12</f>
        <v>56.106988215949578</v>
      </c>
      <c r="M46" s="242"/>
      <c r="N46" s="241">
        <f ca="1">N16*12/(52*'Paramétrage RH'!$G$21)*(1+('Paramétrage RH'!$G$22+'Paramétrage RH'!$G$23)/'Paramétrage RH'!$G$25)*'Paramétrage RH'!$G$24/12</f>
        <v>57.397012880241164</v>
      </c>
      <c r="O46" s="242"/>
      <c r="P46" s="241">
        <f ca="1">P16*12/(52*'Paramétrage RH'!$G$21)*(1+('Paramétrage RH'!$G$22+'Paramétrage RH'!$G$23)/'Paramétrage RH'!$G$25)*'Paramétrage RH'!$G$24/12</f>
        <v>61.173746231844341</v>
      </c>
      <c r="Q46" s="266"/>
      <c r="R46" s="74">
        <f t="shared" ca="1" si="4"/>
        <v>1.3286916703418703E-2</v>
      </c>
    </row>
    <row r="47" spans="1:18" s="72" customFormat="1" ht="15.75" customHeight="1">
      <c r="A47" s="73">
        <v>14</v>
      </c>
      <c r="B47" s="265">
        <f ca="1">B17*12/(52*'Paramétrage RH'!$G$21)*(1+('Paramétrage RH'!$G$22+'Paramétrage RH'!$G$23)/'Paramétrage RH'!$G$25)*'Paramétrage RH'!$G$24/12</f>
        <v>35.692819950671421</v>
      </c>
      <c r="C47" s="242"/>
      <c r="D47" s="241">
        <f ca="1">D17*12/(52*'Paramétrage RH'!$G$21)*(1+('Paramétrage RH'!$G$22+'Paramétrage RH'!$G$23)/'Paramétrage RH'!$G$25)*'Paramétrage RH'!$G$24/12</f>
        <v>38.976130446697731</v>
      </c>
      <c r="E47" s="242"/>
      <c r="F47" s="241">
        <f ca="1">F17*12/(52*'Paramétrage RH'!$G$21)*(1+('Paramétrage RH'!$G$22+'Paramétrage RH'!$G$23)/'Paramétrage RH'!$G$25)*'Paramétrage RH'!$G$24/12</f>
        <v>43.534858865442594</v>
      </c>
      <c r="G47" s="242"/>
      <c r="H47" s="241">
        <f ca="1">H17*12/(52*'Paramétrage RH'!$G$21)*(1+('Paramétrage RH'!$G$22+'Paramétrage RH'!$G$23)/'Paramétrage RH'!$G$25)*'Paramétrage RH'!$G$24/12</f>
        <v>48.236092080021926</v>
      </c>
      <c r="I47" s="242"/>
      <c r="J47" s="241">
        <f ca="1">J17*12/(52*'Paramétrage RH'!$G$21)*(1+('Paramétrage RH'!$G$22+'Paramétrage RH'!$G$23)/'Paramétrage RH'!$G$25)*'Paramétrage RH'!$G$24/12</f>
        <v>55.386270211016715</v>
      </c>
      <c r="K47" s="242"/>
      <c r="L47" s="241">
        <f ca="1">L17*12/(52*'Paramétrage RH'!$G$21)*(1+('Paramétrage RH'!$G$22+'Paramétrage RH'!$G$23)/'Paramétrage RH'!$G$25)*'Paramétrage RH'!$G$24/12</f>
        <v>56.842669224445046</v>
      </c>
      <c r="M47" s="242"/>
      <c r="N47" s="241">
        <f ca="1">N17*12/(52*'Paramétrage RH'!$G$21)*(1+('Paramétrage RH'!$G$22+'Paramétrage RH'!$G$23)/'Paramétrage RH'!$G$25)*'Paramétrage RH'!$G$24/12</f>
        <v>58.14943820224719</v>
      </c>
      <c r="O47" s="242"/>
      <c r="P47" s="241">
        <f ca="1">P17*12/(52*'Paramétrage RH'!$G$21)*(1+('Paramétrage RH'!$G$22+'Paramétrage RH'!$G$23)/'Paramétrage RH'!$G$25)*'Paramétrage RH'!$G$24/12</f>
        <v>61.976048232392436</v>
      </c>
      <c r="Q47" s="266"/>
      <c r="R47" s="74">
        <f t="shared" ca="1" si="4"/>
        <v>1.3112689490401569E-2</v>
      </c>
    </row>
    <row r="48" spans="1:18" s="72" customFormat="1" ht="15.75" customHeight="1">
      <c r="A48" s="73">
        <v>15</v>
      </c>
      <c r="B48" s="265">
        <f ca="1">B18*12/(52*'Paramétrage RH'!$G$21)*(1+('Paramétrage RH'!$G$22+'Paramétrage RH'!$G$23)/'Paramétrage RH'!$G$25)*'Paramétrage RH'!$G$24/12</f>
        <v>36.155248013154292</v>
      </c>
      <c r="C48" s="242"/>
      <c r="D48" s="241">
        <f ca="1">D18*12/(52*'Paramétrage RH'!$G$21)*(1+('Paramétrage RH'!$G$22+'Paramétrage RH'!$G$23)/'Paramétrage RH'!$G$25)*'Paramétrage RH'!$G$24/12</f>
        <v>39.480597423951771</v>
      </c>
      <c r="E48" s="242"/>
      <c r="F48" s="241">
        <f ca="1">F18*12/(52*'Paramétrage RH'!$G$21)*(1+('Paramétrage RH'!$G$22+'Paramétrage RH'!$G$23)/'Paramétrage RH'!$G$25)*'Paramétrage RH'!$G$24/12</f>
        <v>44.098109070978346</v>
      </c>
      <c r="G48" s="242"/>
      <c r="H48" s="241">
        <f ca="1">H18*12/(52*'Paramétrage RH'!$G$21)*(1+('Paramétrage RH'!$G$22+'Paramétrage RH'!$G$23)/'Paramétrage RH'!$G$25)*'Paramétrage RH'!$G$24/12</f>
        <v>48.860263085776928</v>
      </c>
      <c r="I48" s="242"/>
      <c r="J48" s="241">
        <f ca="1">J18*12/(52*'Paramétrage RH'!$G$21)*(1+('Paramétrage RH'!$G$22+'Paramétrage RH'!$G$23)/'Paramétrage RH'!$G$25)*'Paramétrage RH'!$G$24/12</f>
        <v>56.103069334064138</v>
      </c>
      <c r="K48" s="242"/>
      <c r="L48" s="241">
        <f ca="1">L18*12/(52*'Paramétrage RH'!$G$21)*(1+('Paramétrage RH'!$G$22+'Paramétrage RH'!$G$23)/'Paramétrage RH'!$G$25)*'Paramétrage RH'!$G$24/12</f>
        <v>57.578706494930124</v>
      </c>
      <c r="M48" s="242"/>
      <c r="N48" s="241">
        <f ca="1">N18*12/(52*'Paramétrage RH'!$G$21)*(1+('Paramétrage RH'!$G$22+'Paramétrage RH'!$G$23)/'Paramétrage RH'!$G$25)*'Paramétrage RH'!$G$24/12</f>
        <v>58.902219786242803</v>
      </c>
      <c r="O48" s="242"/>
      <c r="P48" s="241">
        <f ca="1">P18*12/(52*'Paramétrage RH'!$G$21)*(1+('Paramétrage RH'!$G$22+'Paramétrage RH'!$G$23)/'Paramétrage RH'!$G$25)*'Paramétrage RH'!$G$24/12</f>
        <v>62.778706494930113</v>
      </c>
      <c r="Q48" s="266"/>
      <c r="R48" s="74">
        <f t="shared" ca="1" si="4"/>
        <v>1.2942972313373437E-2</v>
      </c>
    </row>
    <row r="49" spans="1:18" s="72" customFormat="1" ht="15.75" customHeight="1">
      <c r="A49" s="73">
        <v>16</v>
      </c>
      <c r="B49" s="265">
        <f ca="1">B19*12/(52*'Paramétrage RH'!$G$21)*(1+('Paramétrage RH'!$G$22+'Paramétrage RH'!$G$23)/'Paramétrage RH'!$G$25)*'Paramétrage RH'!$G$24/12</f>
        <v>36.616963551657989</v>
      </c>
      <c r="C49" s="242"/>
      <c r="D49" s="241">
        <f ca="1">D19*12/(52*'Paramétrage RH'!$G$21)*(1+('Paramétrage RH'!$G$22+'Paramétrage RH'!$G$23)/'Paramétrage RH'!$G$25)*'Paramétrage RH'!$G$24/12</f>
        <v>39.985064401205811</v>
      </c>
      <c r="E49" s="242"/>
      <c r="F49" s="241">
        <f ca="1">F19*12/(52*'Paramétrage RH'!$G$21)*(1+('Paramétrage RH'!$G$22+'Paramétrage RH'!$G$23)/'Paramétrage RH'!$G$25)*'Paramétrage RH'!$G$24/12</f>
        <v>44.661359276514105</v>
      </c>
      <c r="G49" s="242"/>
      <c r="H49" s="241">
        <f ca="1">H19*12/(52*'Paramétrage RH'!$G$21)*(1+('Paramétrage RH'!$G$22+'Paramétrage RH'!$G$23)/'Paramétrage RH'!$G$25)*'Paramétrage RH'!$G$24/12</f>
        <v>49.484434091531938</v>
      </c>
      <c r="I49" s="242"/>
      <c r="J49" s="241">
        <f ca="1">J19*12/(52*'Paramétrage RH'!$G$21)*(1+('Paramétrage RH'!$G$22+'Paramétrage RH'!$G$23)/'Paramétrage RH'!$G$25)*'Paramétrage RH'!$G$24/12</f>
        <v>56.819868457111539</v>
      </c>
      <c r="K49" s="242"/>
      <c r="L49" s="241">
        <f ca="1">L19*12/(52*'Paramétrage RH'!$G$21)*(1+('Paramétrage RH'!$G$22+'Paramétrage RH'!$G$23)/'Paramétrage RH'!$G$25)*'Paramétrage RH'!$G$24/12</f>
        <v>58.3143875034256</v>
      </c>
      <c r="M49" s="242"/>
      <c r="N49" s="241">
        <f ca="1">N19*12/(52*'Paramétrage RH'!$G$21)*(1+('Paramétrage RH'!$G$22+'Paramétrage RH'!$G$23)/'Paramétrage RH'!$G$25)*'Paramétrage RH'!$G$24/12</f>
        <v>59.655001370238416</v>
      </c>
      <c r="O49" s="242"/>
      <c r="P49" s="241">
        <f ca="1">P19*12/(52*'Paramétrage RH'!$G$21)*(1+('Paramétrage RH'!$G$22+'Paramétrage RH'!$G$23)/'Paramétrage RH'!$G$25)*'Paramétrage RH'!$G$24/12</f>
        <v>63.580652233488628</v>
      </c>
      <c r="Q49" s="266"/>
      <c r="R49" s="74">
        <f t="shared" ca="1" si="4"/>
        <v>1.2777592290130702E-2</v>
      </c>
    </row>
    <row r="50" spans="1:18" s="72" customFormat="1" ht="15.75" customHeight="1">
      <c r="A50" s="73">
        <v>17</v>
      </c>
      <c r="B50" s="265">
        <f ca="1">B20*12/(52*'Paramétrage RH'!$G$21)*(1+('Paramétrage RH'!$G$22+'Paramétrage RH'!$G$23)/'Paramétrage RH'!$G$25)*'Paramétrage RH'!$G$24/12</f>
        <v>37.07903535215128</v>
      </c>
      <c r="C50" s="242"/>
      <c r="D50" s="241">
        <f ca="1">D20*12/(52*'Paramétrage RH'!$G$21)*(1+('Paramétrage RH'!$G$22+'Paramétrage RH'!$G$23)/'Paramétrage RH'!$G$25)*'Paramétrage RH'!$G$24/12</f>
        <v>40.489887640449446</v>
      </c>
      <c r="E50" s="242"/>
      <c r="F50" s="241">
        <f ca="1">F20*12/(52*'Paramétrage RH'!$G$21)*(1+('Paramétrage RH'!$G$22+'Paramétrage RH'!$G$23)/'Paramétrage RH'!$G$25)*'Paramétrage RH'!$G$24/12</f>
        <v>45.225322006029053</v>
      </c>
      <c r="G50" s="242"/>
      <c r="H50" s="241">
        <f ca="1">H20*12/(52*'Paramétrage RH'!$G$21)*(1+('Paramétrage RH'!$G$22+'Paramétrage RH'!$G$23)/'Paramétrage RH'!$G$25)*'Paramétrage RH'!$G$24/12</f>
        <v>50.109317621266094</v>
      </c>
      <c r="I50" s="242"/>
      <c r="J50" s="241">
        <f ca="1">J20*12/(52*'Paramétrage RH'!$G$21)*(1+('Paramétrage RH'!$G$22+'Paramétrage RH'!$G$23)/'Paramétrage RH'!$G$25)*'Paramétrage RH'!$G$24/12</f>
        <v>57.537023842148535</v>
      </c>
      <c r="K50" s="242"/>
      <c r="L50" s="241">
        <f ca="1">L20*12/(52*'Paramétrage RH'!$G$21)*(1+('Paramétrage RH'!$G$22+'Paramétrage RH'!$G$23)/'Paramétrage RH'!$G$25)*'Paramétrage RH'!$G$24/12</f>
        <v>59.050424773910663</v>
      </c>
      <c r="M50" s="242"/>
      <c r="N50" s="241">
        <f ca="1">N20*12/(52*'Paramétrage RH'!$G$21)*(1+('Paramétrage RH'!$G$22+'Paramétrage RH'!$G$23)/'Paramétrage RH'!$G$25)*'Paramétrage RH'!$G$24/12</f>
        <v>60.407426692244456</v>
      </c>
      <c r="O50" s="242"/>
      <c r="P50" s="241">
        <f ca="1">P20*12/(52*'Paramétrage RH'!$G$21)*(1+('Paramétrage RH'!$G$22+'Paramétrage RH'!$G$23)/'Paramétrage RH'!$G$25)*'Paramétrage RH'!$G$24/12</f>
        <v>64.382954234036717</v>
      </c>
      <c r="Q50" s="266"/>
      <c r="R50" s="74">
        <f t="shared" ca="1" si="4"/>
        <v>1.2625295139662472E-2</v>
      </c>
    </row>
    <row r="51" spans="1:18" s="72" customFormat="1" ht="15.75" customHeight="1">
      <c r="A51" s="73">
        <v>18</v>
      </c>
      <c r="B51" s="265">
        <f ca="1">B21*12/(52*'Paramétrage RH'!$G$21)*(1+('Paramétrage RH'!$G$22+'Paramétrage RH'!$G$23)/'Paramétrage RH'!$G$25)*'Paramétrage RH'!$G$24/12</f>
        <v>37.483392710331593</v>
      </c>
      <c r="C51" s="242"/>
      <c r="D51" s="241">
        <f ca="1">D21*12/(52*'Paramétrage RH'!$G$21)*(1+('Paramétrage RH'!$G$22+'Paramétrage RH'!$G$23)/'Paramétrage RH'!$G$25)*'Paramétrage RH'!$G$24/12</f>
        <v>40.931652507536313</v>
      </c>
      <c r="E51" s="242"/>
      <c r="F51" s="241">
        <f ca="1">F21*12/(52*'Paramétrage RH'!$G$21)*(1+('Paramétrage RH'!$G$22+'Paramétrage RH'!$G$23)/'Paramétrage RH'!$G$25)*'Paramétrage RH'!$G$24/12</f>
        <v>45.718388599616333</v>
      </c>
      <c r="G51" s="242"/>
      <c r="H51" s="241">
        <f ca="1">H21*12/(52*'Paramétrage RH'!$G$21)*(1+('Paramétrage RH'!$G$22+'Paramétrage RH'!$G$23)/'Paramétrage RH'!$G$25)*'Paramétrage RH'!$G$24/12</f>
        <v>50.655823513291324</v>
      </c>
      <c r="I51" s="242"/>
      <c r="J51" s="241">
        <f ca="1">J21*12/(52*'Paramétrage RH'!$G$21)*(1+('Paramétrage RH'!$G$22+'Paramétrage RH'!$G$23)/'Paramétrage RH'!$G$25)*'Paramétrage RH'!$G$24/12</f>
        <v>58.16440120580981</v>
      </c>
      <c r="K51" s="242"/>
      <c r="L51" s="241">
        <f ca="1">L21*12/(52*'Paramétrage RH'!$G$21)*(1+('Paramétrage RH'!$G$22+'Paramétrage RH'!$G$23)/'Paramétrage RH'!$G$25)*'Paramétrage RH'!$G$24/12</f>
        <v>59.69383392710332</v>
      </c>
      <c r="M51" s="242"/>
      <c r="N51" s="241">
        <f ca="1">N21*12/(52*'Paramétrage RH'!$G$21)*(1+('Paramétrage RH'!$G$22+'Paramétrage RH'!$G$23)/'Paramétrage RH'!$G$25)*'Paramétrage RH'!$G$24/12</f>
        <v>61.066511372978901</v>
      </c>
      <c r="O51" s="242"/>
      <c r="P51" s="241">
        <f ca="1">P21*12/(52*'Paramétrage RH'!$G$21)*(1+('Paramétrage RH'!$G$22+'Paramétrage RH'!$G$23)/'Paramétrage RH'!$G$25)*'Paramétrage RH'!$G$24/12</f>
        <v>65.085146615511107</v>
      </c>
      <c r="Q51" s="266"/>
      <c r="R51" s="74">
        <f t="shared" ca="1" si="4"/>
        <v>1.0910498715376617E-2</v>
      </c>
    </row>
    <row r="52" spans="1:18" s="72" customFormat="1" ht="15.75" customHeight="1">
      <c r="A52" s="73">
        <v>19</v>
      </c>
      <c r="B52" s="265">
        <f ca="1">B22*12/(52*'Paramétrage RH'!$G$21)*(1+('Paramétrage RH'!$G$22+'Paramétrage RH'!$G$23)/'Paramétrage RH'!$G$25)*'Paramétrage RH'!$G$24/12</f>
        <v>37.88775006851192</v>
      </c>
      <c r="C52" s="242"/>
      <c r="D52" s="241">
        <f ca="1">D22*12/(52*'Paramétrage RH'!$G$21)*(1+('Paramétrage RH'!$G$22+'Paramétrage RH'!$G$23)/'Paramétrage RH'!$G$25)*'Paramétrage RH'!$G$24/12</f>
        <v>41.3730611126336</v>
      </c>
      <c r="E52" s="242"/>
      <c r="F52" s="241">
        <f ca="1">F22*12/(52*'Paramétrage RH'!$G$21)*(1+('Paramétrage RH'!$G$22+'Paramétrage RH'!$G$23)/'Paramétrage RH'!$G$25)*'Paramétrage RH'!$G$24/12</f>
        <v>46.211455193203619</v>
      </c>
      <c r="G52" s="242"/>
      <c r="H52" s="241">
        <f ca="1">H22*12/(52*'Paramétrage RH'!$G$21)*(1+('Paramétrage RH'!$G$22+'Paramétrage RH'!$G$23)/'Paramétrage RH'!$G$25)*'Paramétrage RH'!$G$24/12</f>
        <v>51.201973143326946</v>
      </c>
      <c r="I52" s="242"/>
      <c r="J52" s="241">
        <f ca="1">J22*12/(52*'Paramétrage RH'!$G$21)*(1+('Paramétrage RH'!$G$22+'Paramétrage RH'!$G$23)/'Paramétrage RH'!$G$25)*'Paramétrage RH'!$G$24/12</f>
        <v>58.791778569471091</v>
      </c>
      <c r="K52" s="242"/>
      <c r="L52" s="241">
        <f ca="1">L22*12/(52*'Paramétrage RH'!$G$21)*(1+('Paramétrage RH'!$G$22+'Paramétrage RH'!$G$23)/'Paramétrage RH'!$G$25)*'Paramétrage RH'!$G$24/12</f>
        <v>60.33759934228555</v>
      </c>
      <c r="M52" s="242"/>
      <c r="N52" s="241">
        <f ca="1">N22*12/(52*'Paramétrage RH'!$G$21)*(1+('Paramétrage RH'!$G$22+'Paramétrage RH'!$G$23)/'Paramétrage RH'!$G$25)*'Paramétrage RH'!$G$24/12</f>
        <v>61.724883529734171</v>
      </c>
      <c r="O52" s="242"/>
      <c r="P52" s="241">
        <f ca="1">P22*12/(52*'Paramétrage RH'!$G$21)*(1+('Paramétrage RH'!$G$22+'Paramétrage RH'!$G$23)/'Paramétrage RH'!$G$25)*'Paramétrage RH'!$G$24/12</f>
        <v>65.786626473006308</v>
      </c>
      <c r="Q52" s="266"/>
      <c r="R52" s="74">
        <f t="shared" ca="1" si="4"/>
        <v>1.0784040664276016E-2</v>
      </c>
    </row>
    <row r="53" spans="1:18" s="72" customFormat="1" ht="15.75" customHeight="1">
      <c r="A53" s="73">
        <v>20</v>
      </c>
      <c r="B53" s="265">
        <f ca="1">B23*12/(52*'Paramétrage RH'!$G$21)*(1+('Paramétrage RH'!$G$22+'Paramétrage RH'!$G$23)/'Paramétrage RH'!$G$25)*'Paramétrage RH'!$G$24/12</f>
        <v>38.292107426692247</v>
      </c>
      <c r="C53" s="242"/>
      <c r="D53" s="241">
        <f ca="1">D23*12/(52*'Paramétrage RH'!$G$21)*(1+('Paramétrage RH'!$G$22+'Paramétrage RH'!$G$23)/'Paramétrage RH'!$G$25)*'Paramétrage RH'!$G$24/12</f>
        <v>41.81446971773088</v>
      </c>
      <c r="E53" s="242"/>
      <c r="F53" s="241">
        <f ca="1">F23*12/(52*'Paramétrage RH'!$G$21)*(1+('Paramétrage RH'!$G$22+'Paramétrage RH'!$G$23)/'Paramétrage RH'!$G$25)*'Paramétrage RH'!$G$24/12</f>
        <v>46.7048780487805</v>
      </c>
      <c r="G53" s="242"/>
      <c r="H53" s="241">
        <f ca="1">H23*12/(52*'Paramétrage RH'!$G$21)*(1+('Paramétrage RH'!$G$22+'Paramétrage RH'!$G$23)/'Paramétrage RH'!$G$25)*'Paramétrage RH'!$G$24/12</f>
        <v>51.748479035352155</v>
      </c>
      <c r="I53" s="242"/>
      <c r="J53" s="241">
        <f ca="1">J23*12/(52*'Paramétrage RH'!$G$21)*(1+('Paramétrage RH'!$G$22+'Paramétrage RH'!$G$23)/'Paramétrage RH'!$G$25)*'Paramétrage RH'!$G$24/12</f>
        <v>59.418799671142779</v>
      </c>
      <c r="K53" s="242"/>
      <c r="L53" s="241">
        <f ca="1">L23*12/(52*'Paramétrage RH'!$G$21)*(1+('Paramétrage RH'!$G$22+'Paramétrage RH'!$G$23)/'Paramétrage RH'!$G$25)*'Paramétrage RH'!$G$24/12</f>
        <v>60.981721019457382</v>
      </c>
      <c r="M53" s="242"/>
      <c r="N53" s="241">
        <f ca="1">N23*12/(52*'Paramétrage RH'!$G$21)*(1+('Paramétrage RH'!$G$22+'Paramétrage RH'!$G$23)/'Paramétrage RH'!$G$25)*'Paramétrage RH'!$G$24/12</f>
        <v>62.383968210468623</v>
      </c>
      <c r="O53" s="242"/>
      <c r="P53" s="241">
        <f ca="1">P23*12/(52*'Paramétrage RH'!$G$21)*(1+('Paramétrage RH'!$G$22+'Paramétrage RH'!$G$23)/'Paramétrage RH'!$G$25)*'Paramétrage RH'!$G$24/12</f>
        <v>66.488818854480684</v>
      </c>
      <c r="Q53" s="266"/>
      <c r="R53" s="74">
        <f t="shared" ca="1" si="4"/>
        <v>1.066898588662786E-2</v>
      </c>
    </row>
    <row r="54" spans="1:18" s="72" customFormat="1" ht="15.75" customHeight="1">
      <c r="A54" s="73">
        <v>21</v>
      </c>
      <c r="B54" s="265">
        <f ca="1">B24*12/(52*'Paramétrage RH'!$G$21)*(1+('Paramétrage RH'!$G$22+'Paramétrage RH'!$G$23)/'Paramétrage RH'!$G$25)*'Paramétrage RH'!$G$24/12</f>
        <v>38.696464784872568</v>
      </c>
      <c r="C54" s="242"/>
      <c r="D54" s="241">
        <f ca="1">D24*12/(52*'Paramétrage RH'!$G$21)*(1+('Paramétrage RH'!$G$22+'Paramétrage RH'!$G$23)/'Paramétrage RH'!$G$25)*'Paramétrage RH'!$G$24/12</f>
        <v>42.255878322828174</v>
      </c>
      <c r="E54" s="242"/>
      <c r="F54" s="241">
        <f ca="1">F24*12/(52*'Paramétrage RH'!$G$21)*(1+('Paramétrage RH'!$G$22+'Paramétrage RH'!$G$23)/'Paramétrage RH'!$G$25)*'Paramétrage RH'!$G$24/12</f>
        <v>47.197588380378185</v>
      </c>
      <c r="G54" s="242"/>
      <c r="H54" s="241">
        <f ca="1">H24*12/(52*'Paramétrage RH'!$G$21)*(1+('Paramétrage RH'!$G$22+'Paramétrage RH'!$G$23)/'Paramétrage RH'!$G$25)*'Paramétrage RH'!$G$24/12</f>
        <v>52.294628665387791</v>
      </c>
      <c r="I54" s="242"/>
      <c r="J54" s="241">
        <f ca="1">J24*12/(52*'Paramétrage RH'!$G$21)*(1+('Paramétrage RH'!$G$22+'Paramétrage RH'!$G$23)/'Paramétrage RH'!$G$25)*'Paramétrage RH'!$G$24/12</f>
        <v>60.046533296793648</v>
      </c>
      <c r="K54" s="242"/>
      <c r="L54" s="241">
        <f ca="1">L24*12/(52*'Paramétrage RH'!$G$21)*(1+('Paramétrage RH'!$G$22+'Paramétrage RH'!$G$23)/'Paramétrage RH'!$G$25)*'Paramétrage RH'!$G$24/12</f>
        <v>61.625130172650046</v>
      </c>
      <c r="M54" s="242"/>
      <c r="N54" s="241">
        <f ca="1">N24*12/(52*'Paramétrage RH'!$G$21)*(1+('Paramétrage RH'!$G$22+'Paramétrage RH'!$G$23)/'Paramétrage RH'!$G$25)*'Paramétrage RH'!$G$24/12</f>
        <v>63.041984105234313</v>
      </c>
      <c r="O54" s="242"/>
      <c r="P54" s="241">
        <f ca="1">P24*12/(52*'Paramétrage RH'!$G$21)*(1+('Paramétrage RH'!$G$22+'Paramétrage RH'!$G$23)/'Paramétrage RH'!$G$25)*'Paramétrage RH'!$G$24/12</f>
        <v>67.19101123595506</v>
      </c>
      <c r="Q54" s="266"/>
      <c r="R54" s="74">
        <f t="shared" ca="1" si="4"/>
        <v>1.0556360228337908E-2</v>
      </c>
    </row>
    <row r="55" spans="1:18" s="72" customFormat="1" ht="15.75" customHeight="1">
      <c r="A55" s="73">
        <v>22</v>
      </c>
      <c r="B55" s="265">
        <f ca="1">B25*12/(52*'Paramétrage RH'!$G$21)*(1+('Paramétrage RH'!$G$22+'Paramétrage RH'!$G$23)/'Paramétrage RH'!$G$25)*'Paramétrage RH'!$G$24/12</f>
        <v>39.100465881063307</v>
      </c>
      <c r="C55" s="242"/>
      <c r="D55" s="241">
        <f ca="1">D25*12/(52*'Paramétrage RH'!$G$21)*(1+('Paramétrage RH'!$G$22+'Paramétrage RH'!$G$23)/'Paramétrage RH'!$G$25)*'Paramétrage RH'!$G$24/12</f>
        <v>42.697286927925454</v>
      </c>
      <c r="E55" s="242"/>
      <c r="F55" s="241">
        <f ca="1">F25*12/(52*'Paramétrage RH'!$G$21)*(1+('Paramétrage RH'!$G$22+'Paramétrage RH'!$G$23)/'Paramétrage RH'!$G$25)*'Paramétrage RH'!$G$24/12</f>
        <v>47.691011235955045</v>
      </c>
      <c r="G55" s="242"/>
      <c r="H55" s="241">
        <f ca="1">H25*12/(52*'Paramétrage RH'!$G$21)*(1+('Paramétrage RH'!$G$22+'Paramétrage RH'!$G$23)/'Paramétrage RH'!$G$25)*'Paramétrage RH'!$G$24/12</f>
        <v>52.841134557413</v>
      </c>
      <c r="I55" s="242"/>
      <c r="J55" s="241">
        <f ca="1">J25*12/(52*'Paramétrage RH'!$G$21)*(1+('Paramétrage RH'!$G$22+'Paramétrage RH'!$G$23)/'Paramétrage RH'!$G$25)*'Paramétrage RH'!$G$24/12</f>
        <v>60.673554398465342</v>
      </c>
      <c r="K55" s="242"/>
      <c r="L55" s="241">
        <f ca="1">L25*12/(52*'Paramétrage RH'!$G$21)*(1+('Paramétrage RH'!$G$22+'Paramétrage RH'!$G$23)/'Paramétrage RH'!$G$25)*'Paramétrage RH'!$G$24/12</f>
        <v>62.26925184982187</v>
      </c>
      <c r="M55" s="242"/>
      <c r="N55" s="241">
        <f ca="1">N25*12/(52*'Paramétrage RH'!$G$21)*(1+('Paramétrage RH'!$G$22+'Paramétrage RH'!$G$23)/'Paramétrage RH'!$G$25)*'Paramétrage RH'!$G$24/12</f>
        <v>63.700712523979156</v>
      </c>
      <c r="O55" s="242"/>
      <c r="P55" s="241">
        <f ca="1">P25*12/(52*'Paramétrage RH'!$G$21)*(1+('Paramétrage RH'!$G$22+'Paramétrage RH'!$G$23)/'Paramétrage RH'!$G$25)*'Paramétrage RH'!$G$24/12</f>
        <v>67.892847355439841</v>
      </c>
      <c r="Q55" s="266"/>
      <c r="R55" s="74">
        <f t="shared" ca="1" si="4"/>
        <v>1.0446087565024409E-2</v>
      </c>
    </row>
    <row r="56" spans="1:18" s="72" customFormat="1" ht="15.75" customHeight="1">
      <c r="A56" s="73">
        <v>23</v>
      </c>
      <c r="B56" s="265">
        <f ca="1">B26*12/(52*'Paramétrage RH'!$G$21)*(1+('Paramétrage RH'!$G$22+'Paramétrage RH'!$G$23)/'Paramétrage RH'!$G$25)*'Paramétrage RH'!$G$24/12</f>
        <v>39.504823239243635</v>
      </c>
      <c r="C56" s="242"/>
      <c r="D56" s="241">
        <f ca="1">D26*12/(52*'Paramétrage RH'!$G$21)*(1+('Paramétrage RH'!$G$22+'Paramétrage RH'!$G$23)/'Paramétrage RH'!$G$25)*'Paramétrage RH'!$G$24/12</f>
        <v>43.138695533022748</v>
      </c>
      <c r="E56" s="242"/>
      <c r="F56" s="241">
        <f ca="1">F26*12/(52*'Paramétrage RH'!$G$21)*(1+('Paramétrage RH'!$G$22+'Paramétrage RH'!$G$23)/'Paramétrage RH'!$G$25)*'Paramétrage RH'!$G$24/12</f>
        <v>48.183721567552759</v>
      </c>
      <c r="G56" s="242"/>
      <c r="H56" s="241">
        <f ca="1">H26*12/(52*'Paramétrage RH'!$G$21)*(1+('Paramétrage RH'!$G$22+'Paramétrage RH'!$G$23)/'Paramétrage RH'!$G$25)*'Paramétrage RH'!$G$24/12</f>
        <v>53.387284187448621</v>
      </c>
      <c r="I56" s="242"/>
      <c r="J56" s="241">
        <f ca="1">J26*12/(52*'Paramétrage RH'!$G$21)*(1+('Paramétrage RH'!$G$22+'Paramétrage RH'!$G$23)/'Paramétrage RH'!$G$25)*'Paramétrage RH'!$G$24/12</f>
        <v>61.301288024116189</v>
      </c>
      <c r="K56" s="242"/>
      <c r="L56" s="241">
        <f ca="1">L26*12/(52*'Paramétrage RH'!$G$21)*(1+('Paramétrage RH'!$G$22+'Paramétrage RH'!$G$23)/'Paramétrage RH'!$G$25)*'Paramétrage RH'!$G$24/12</f>
        <v>62.913017265004122</v>
      </c>
      <c r="M56" s="242"/>
      <c r="N56" s="241">
        <f ca="1">N26*12/(52*'Paramétrage RH'!$G$21)*(1+('Paramétrage RH'!$G$22+'Paramétrage RH'!$G$23)/'Paramétrage RH'!$G$25)*'Paramétrage RH'!$G$24/12</f>
        <v>64.359797204713615</v>
      </c>
      <c r="O56" s="242"/>
      <c r="P56" s="241">
        <f ca="1">P26*12/(52*'Paramétrage RH'!$G$21)*(1+('Paramétrage RH'!$G$22+'Paramétrage RH'!$G$23)/'Paramétrage RH'!$G$25)*'Paramétrage RH'!$G$24/12</f>
        <v>68.595039736914217</v>
      </c>
      <c r="Q56" s="266"/>
      <c r="R56" s="74">
        <f t="shared" ca="1" si="4"/>
        <v>1.0338094920232462E-2</v>
      </c>
    </row>
    <row r="57" spans="1:18" s="72" customFormat="1" ht="15.75" customHeight="1">
      <c r="A57" s="73">
        <v>24</v>
      </c>
      <c r="B57" s="265">
        <f ca="1">B27*12/(52*'Paramétrage RH'!$G$21)*(1+('Paramétrage RH'!$G$22+'Paramétrage RH'!$G$23)/'Paramétrage RH'!$G$25)*'Paramétrage RH'!$G$24/12</f>
        <v>39.909180597423955</v>
      </c>
      <c r="C57" s="242"/>
      <c r="D57" s="241">
        <f ca="1">D27*12/(52*'Paramétrage RH'!$G$21)*(1+('Paramétrage RH'!$G$22+'Paramétrage RH'!$G$23)/'Paramétrage RH'!$G$25)*'Paramétrage RH'!$G$24/12</f>
        <v>43.580104138120042</v>
      </c>
      <c r="E57" s="242"/>
      <c r="F57" s="241">
        <f ca="1">F27*12/(52*'Paramétrage RH'!$G$21)*(1+('Paramétrage RH'!$G$22+'Paramétrage RH'!$G$23)/'Paramétrage RH'!$G$25)*'Paramétrage RH'!$G$24/12</f>
        <v>48.677144423129626</v>
      </c>
      <c r="G57" s="242"/>
      <c r="H57" s="241">
        <f ca="1">H27*12/(52*'Paramétrage RH'!$G$21)*(1+('Paramétrage RH'!$G$22+'Paramétrage RH'!$G$23)/'Paramétrage RH'!$G$25)*'Paramétrage RH'!$G$24/12</f>
        <v>53.93379007947383</v>
      </c>
      <c r="I57" s="242"/>
      <c r="J57" s="241">
        <f ca="1">J27*12/(52*'Paramétrage RH'!$G$21)*(1+('Paramétrage RH'!$G$22+'Paramétrage RH'!$G$23)/'Paramétrage RH'!$G$25)*'Paramétrage RH'!$G$24/12</f>
        <v>61.928309125787877</v>
      </c>
      <c r="K57" s="242"/>
      <c r="L57" s="241">
        <f ca="1">L27*12/(52*'Paramétrage RH'!$G$21)*(1+('Paramétrage RH'!$G$22+'Paramétrage RH'!$G$23)/'Paramétrage RH'!$G$25)*'Paramétrage RH'!$G$24/12</f>
        <v>63.557138942175932</v>
      </c>
      <c r="M57" s="242"/>
      <c r="N57" s="241">
        <f ca="1">N27*12/(52*'Paramétrage RH'!$G$21)*(1+('Paramétrage RH'!$G$22+'Paramétrage RH'!$G$23)/'Paramétrage RH'!$G$25)*'Paramétrage RH'!$G$24/12</f>
        <v>65.018169361468892</v>
      </c>
      <c r="O57" s="242"/>
      <c r="P57" s="241">
        <f ca="1">P27*12/(52*'Paramétrage RH'!$G$21)*(1+('Paramétrage RH'!$G$22+'Paramétrage RH'!$G$23)/'Paramétrage RH'!$G$25)*'Paramétrage RH'!$G$24/12</f>
        <v>69.297232118388607</v>
      </c>
      <c r="Q57" s="266"/>
      <c r="R57" s="74">
        <f t="shared" ca="1" si="4"/>
        <v>1.0232312304376358E-2</v>
      </c>
    </row>
    <row r="58" spans="1:18" s="72" customFormat="1" ht="15.75" customHeight="1">
      <c r="A58" s="73">
        <v>25</v>
      </c>
      <c r="B58" s="265">
        <f ca="1">B28*12/(52*'Paramétrage RH'!$G$21)*(1+('Paramétrage RH'!$G$22+'Paramétrage RH'!$G$23)/'Paramétrage RH'!$G$25)*'Paramétrage RH'!$G$24/12</f>
        <v>40.313537955604282</v>
      </c>
      <c r="C58" s="242"/>
      <c r="D58" s="241">
        <f ca="1">D28*12/(52*'Paramétrage RH'!$G$21)*(1+('Paramétrage RH'!$G$22+'Paramétrage RH'!$G$23)/'Paramétrage RH'!$G$25)*'Paramétrage RH'!$G$24/12</f>
        <v>44.021512743217322</v>
      </c>
      <c r="E58" s="242"/>
      <c r="F58" s="241">
        <f ca="1">F28*12/(52*'Paramétrage RH'!$G$21)*(1+('Paramétrage RH'!$G$22+'Paramétrage RH'!$G$23)/'Paramétrage RH'!$G$25)*'Paramétrage RH'!$G$24/12</f>
        <v>49.170211016716905</v>
      </c>
      <c r="G58" s="242"/>
      <c r="H58" s="241">
        <f ca="1">H28*12/(52*'Paramétrage RH'!$G$21)*(1+('Paramétrage RH'!$G$22+'Paramétrage RH'!$G$23)/'Paramétrage RH'!$G$25)*'Paramétrage RH'!$G$24/12</f>
        <v>54.479939709509459</v>
      </c>
      <c r="I58" s="242"/>
      <c r="J58" s="241">
        <f ca="1">J28*12/(52*'Paramétrage RH'!$G$21)*(1+('Paramétrage RH'!$G$22+'Paramétrage RH'!$G$23)/'Paramétrage RH'!$G$25)*'Paramétrage RH'!$G$24/12</f>
        <v>62.55568648944918</v>
      </c>
      <c r="K58" s="242"/>
      <c r="L58" s="241">
        <f ca="1">L28*12/(52*'Paramétrage RH'!$G$21)*(1+('Paramétrage RH'!$G$22+'Paramétrage RH'!$G$23)/'Paramétrage RH'!$G$25)*'Paramétrage RH'!$G$24/12</f>
        <v>64.200904357358183</v>
      </c>
      <c r="M58" s="242"/>
      <c r="N58" s="241">
        <f ca="1">N28*12/(52*'Paramétrage RH'!$G$21)*(1+('Paramétrage RH'!$G$22+'Paramétrage RH'!$G$23)/'Paramétrage RH'!$G$25)*'Paramétrage RH'!$G$24/12</f>
        <v>65.677254042203344</v>
      </c>
      <c r="O58" s="242"/>
      <c r="P58" s="241">
        <f ca="1">P28*12/(52*'Paramétrage RH'!$G$21)*(1+('Paramétrage RH'!$G$22+'Paramétrage RH'!$G$23)/'Paramétrage RH'!$G$25)*'Paramétrage RH'!$G$24/12</f>
        <v>69.999068237873402</v>
      </c>
      <c r="Q58" s="266"/>
      <c r="R58" s="74">
        <f t="shared" ca="1" si="4"/>
        <v>1.0128672563477756E-2</v>
      </c>
    </row>
    <row r="59" spans="1:18" s="72" customFormat="1" ht="15.75" customHeight="1" thickBot="1">
      <c r="A59" s="75">
        <v>26</v>
      </c>
      <c r="B59" s="267">
        <f ca="1">B29*12/(52*'Paramétrage RH'!$G$21)*(1+('Paramétrage RH'!$G$22+'Paramétrage RH'!$G$23)/'Paramétrage RH'!$G$25)*'Paramétrage RH'!$G$24/12</f>
        <v>40.717895313784609</v>
      </c>
      <c r="C59" s="244"/>
      <c r="D59" s="243">
        <f ca="1">D29*12/(52*'Paramétrage RH'!$G$21)*(1+('Paramétrage RH'!$G$22+'Paramétrage RH'!$G$23)/'Paramétrage RH'!$G$25)*'Paramétrage RH'!$G$24/12</f>
        <v>44.463277610304196</v>
      </c>
      <c r="E59" s="244"/>
      <c r="F59" s="243">
        <f ca="1">F29*12/(52*'Paramétrage RH'!$G$21)*(1+('Paramétrage RH'!$G$22+'Paramétrage RH'!$G$23)/'Paramétrage RH'!$G$25)*'Paramétrage RH'!$G$24/12</f>
        <v>49.663277610304192</v>
      </c>
      <c r="G59" s="244"/>
      <c r="H59" s="243">
        <f ca="1">H29*12/(52*'Paramétrage RH'!$G$21)*(1+('Paramétrage RH'!$G$22+'Paramétrage RH'!$G$23)/'Paramétrage RH'!$G$25)*'Paramétrage RH'!$G$24/12</f>
        <v>55.026445601534668</v>
      </c>
      <c r="I59" s="244"/>
      <c r="J59" s="243">
        <f ca="1">J29*12/(52*'Paramétrage RH'!$G$21)*(1+('Paramétrage RH'!$G$22+'Paramétrage RH'!$G$23)/'Paramétrage RH'!$G$25)*'Paramétrage RH'!$G$24/12</f>
        <v>63.182707591120852</v>
      </c>
      <c r="K59" s="244"/>
      <c r="L59" s="243">
        <f ca="1">L29*12/(52*'Paramétrage RH'!$G$21)*(1+('Paramétrage RH'!$G$22+'Paramétrage RH'!$G$23)/'Paramétrage RH'!$G$25)*'Paramétrage RH'!$G$24/12</f>
        <v>64.844313510550833</v>
      </c>
      <c r="M59" s="244"/>
      <c r="N59" s="243">
        <f ca="1">N29*12/(52*'Paramétrage RH'!$G$21)*(1+('Paramétrage RH'!$G$22+'Paramétrage RH'!$G$23)/'Paramétrage RH'!$G$25)*'Paramétrage RH'!$G$24/12</f>
        <v>66.335626198958622</v>
      </c>
      <c r="O59" s="244"/>
      <c r="P59" s="243">
        <f ca="1">P29*12/(52*'Paramétrage RH'!$G$21)*(1+('Paramétrage RH'!$G$22+'Paramétrage RH'!$G$23)/'Paramétrage RH'!$G$25)*'Paramétrage RH'!$G$24/12</f>
        <v>70.701260619347778</v>
      </c>
      <c r="Q59" s="263"/>
      <c r="R59" s="76">
        <f t="shared" ca="1" si="4"/>
        <v>1.0035204143568189E-2</v>
      </c>
    </row>
    <row r="60" spans="1:18" ht="13.5" thickBot="1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N60" s="34"/>
      <c r="O60" s="34"/>
      <c r="P60" s="34"/>
      <c r="Q60" s="34"/>
      <c r="R60" s="35"/>
    </row>
    <row r="61" spans="1:18" ht="45" customHeight="1" thickBot="1">
      <c r="A61" s="245" t="s">
        <v>75</v>
      </c>
      <c r="B61" s="246"/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7"/>
    </row>
    <row r="62" spans="1:18" ht="63.6" customHeight="1" thickBot="1">
      <c r="A62" s="59"/>
      <c r="B62" s="248" t="str">
        <f>B2</f>
        <v>Collaborateur-trice
non-diplômé-e (Auxiliaire)</v>
      </c>
      <c r="C62" s="249"/>
      <c r="D62" s="250" t="str">
        <f>D2</f>
        <v>Collaborateur-trice
diplômé-e Niveau 1 (ASE)</v>
      </c>
      <c r="E62" s="262"/>
      <c r="F62" s="250" t="str">
        <f>F2</f>
        <v>Collaborateur-trice
diplômé-e Niveau 2 (EDE)</v>
      </c>
      <c r="G62" s="262"/>
      <c r="H62" s="250" t="str">
        <f>H2</f>
        <v>Responsable de site ou adjoint-e de direction</v>
      </c>
      <c r="I62" s="262"/>
      <c r="J62" s="250" t="str">
        <f>J2</f>
        <v>Direction (DIE)
16 à 40 places</v>
      </c>
      <c r="K62" s="262"/>
      <c r="L62" s="250" t="str">
        <f>L2</f>
        <v>Direction (DIE)
41 à 80 places</v>
      </c>
      <c r="M62" s="262"/>
      <c r="N62" s="250" t="str">
        <f>N2</f>
        <v>Direction (DIE)
81 à 150 places</v>
      </c>
      <c r="O62" s="262"/>
      <c r="P62" s="250" t="str">
        <f>P2</f>
        <v>Chef-fe de service ou Coordinateur-trice ou
 Chef-fe d'entreprise de
plus de 150 places</v>
      </c>
      <c r="Q62" s="271"/>
      <c r="R62" s="257" t="s">
        <v>6</v>
      </c>
    </row>
    <row r="63" spans="1:18" s="1" customFormat="1" ht="26.25" thickBot="1">
      <c r="A63" s="93" t="s">
        <v>45</v>
      </c>
      <c r="B63" s="252">
        <f>B33</f>
        <v>1</v>
      </c>
      <c r="C63" s="253"/>
      <c r="D63" s="254">
        <f t="shared" ref="D63" si="5">D33</f>
        <v>2</v>
      </c>
      <c r="E63" s="255"/>
      <c r="F63" s="254">
        <f t="shared" ref="F63" si="6">F33</f>
        <v>3</v>
      </c>
      <c r="G63" s="255"/>
      <c r="H63" s="254">
        <f t="shared" ref="H63" si="7">H33</f>
        <v>4</v>
      </c>
      <c r="I63" s="255"/>
      <c r="J63" s="254">
        <f t="shared" ref="J63" si="8">J33</f>
        <v>5</v>
      </c>
      <c r="K63" s="255"/>
      <c r="L63" s="254">
        <f t="shared" ref="L63" si="9">L33</f>
        <v>6</v>
      </c>
      <c r="M63" s="255"/>
      <c r="N63" s="254">
        <f t="shared" ref="N63" si="10">N33</f>
        <v>7</v>
      </c>
      <c r="O63" s="255"/>
      <c r="P63" s="254">
        <f t="shared" ref="P63" si="11">P33</f>
        <v>8</v>
      </c>
      <c r="Q63" s="256"/>
      <c r="R63" s="258"/>
    </row>
    <row r="64" spans="1:18" s="72" customFormat="1" ht="15.75" customHeight="1">
      <c r="A64" s="70">
        <v>1</v>
      </c>
      <c r="B64" s="274">
        <f ca="1">B4*'Paramétrage RH'!$G$24</f>
        <v>54274.35</v>
      </c>
      <c r="C64" s="261"/>
      <c r="D64" s="260">
        <f ca="1">D4*'Paramétrage RH'!$G$24</f>
        <v>57534.1</v>
      </c>
      <c r="E64" s="261"/>
      <c r="F64" s="260">
        <f ca="1">F4*'Paramétrage RH'!$G$24</f>
        <v>64262.9</v>
      </c>
      <c r="G64" s="261"/>
      <c r="H64" s="260">
        <f ca="1">H4*'Paramétrage RH'!$G$24</f>
        <v>71202.950000000012</v>
      </c>
      <c r="I64" s="261"/>
      <c r="J64" s="260">
        <f ca="1">J4*'Paramétrage RH'!$G$24</f>
        <v>81757.650000000009</v>
      </c>
      <c r="K64" s="261"/>
      <c r="L64" s="260">
        <f ca="1">L4*'Paramétrage RH'!$G$24</f>
        <v>83907.200000000012</v>
      </c>
      <c r="M64" s="261"/>
      <c r="N64" s="260">
        <f ca="1">N4*'Paramétrage RH'!$G$24</f>
        <v>85836.400000000009</v>
      </c>
      <c r="O64" s="261"/>
      <c r="P64" s="260">
        <f ca="1">P4*'Paramétrage RH'!$G$24</f>
        <v>91485.55</v>
      </c>
      <c r="Q64" s="272"/>
      <c r="R64" s="259"/>
    </row>
    <row r="65" spans="1:18" s="72" customFormat="1" ht="15.75" customHeight="1">
      <c r="A65" s="73">
        <v>2</v>
      </c>
      <c r="B65" s="265">
        <f ca="1">B5*'Paramétrage RH'!$G$24</f>
        <v>54477.8</v>
      </c>
      <c r="C65" s="242"/>
      <c r="D65" s="241">
        <f ca="1">D5*'Paramétrage RH'!$G$24</f>
        <v>58684.6</v>
      </c>
      <c r="E65" s="242"/>
      <c r="F65" s="241">
        <f ca="1">F5*'Paramétrage RH'!$G$24</f>
        <v>65547.950000000012</v>
      </c>
      <c r="G65" s="242"/>
      <c r="H65" s="241">
        <f ca="1">H5*'Paramétrage RH'!$G$24</f>
        <v>72626.450000000012</v>
      </c>
      <c r="I65" s="242"/>
      <c r="J65" s="241">
        <f ca="1">J5*'Paramétrage RH'!$G$24</f>
        <v>83392.400000000009</v>
      </c>
      <c r="K65" s="242"/>
      <c r="L65" s="241">
        <f ca="1">L5*'Paramétrage RH'!$G$24</f>
        <v>85584.85</v>
      </c>
      <c r="M65" s="242"/>
      <c r="N65" s="241">
        <f ca="1">N5*'Paramétrage RH'!$G$24</f>
        <v>87553.700000000012</v>
      </c>
      <c r="O65" s="242"/>
      <c r="P65" s="241">
        <f ca="1">P5*'Paramétrage RH'!$G$24</f>
        <v>93314.650000000009</v>
      </c>
      <c r="Q65" s="266"/>
      <c r="R65" s="74">
        <v>2.0066152149944873E-2</v>
      </c>
    </row>
    <row r="66" spans="1:18" s="72" customFormat="1" ht="15.75" customHeight="1">
      <c r="A66" s="73">
        <v>3</v>
      </c>
      <c r="B66" s="265">
        <f ca="1">B6*'Paramétrage RH'!$G$24</f>
        <v>54795.65</v>
      </c>
      <c r="C66" s="242"/>
      <c r="D66" s="241">
        <f ca="1">D6*'Paramétrage RH'!$G$24</f>
        <v>59835.1</v>
      </c>
      <c r="E66" s="242"/>
      <c r="F66" s="241">
        <f ca="1">F6*'Paramétrage RH'!$G$24</f>
        <v>66833</v>
      </c>
      <c r="G66" s="242"/>
      <c r="H66" s="241">
        <f ca="1">H6*'Paramétrage RH'!$G$24</f>
        <v>74049.950000000012</v>
      </c>
      <c r="I66" s="242"/>
      <c r="J66" s="241">
        <f ca="1">J6*'Paramétrage RH'!$G$24</f>
        <v>85027.8</v>
      </c>
      <c r="K66" s="242"/>
      <c r="L66" s="241">
        <f ca="1">L6*'Paramétrage RH'!$G$24</f>
        <v>87263.8</v>
      </c>
      <c r="M66" s="242"/>
      <c r="N66" s="241">
        <f ca="1">N6*'Paramétrage RH'!$G$24</f>
        <v>89269.700000000012</v>
      </c>
      <c r="O66" s="242"/>
      <c r="P66" s="241">
        <f ca="1">P6*'Paramétrage RH'!$G$24</f>
        <v>95144.400000000009</v>
      </c>
      <c r="Q66" s="266"/>
      <c r="R66" s="74">
        <v>1.9455252918287938E-2</v>
      </c>
    </row>
    <row r="67" spans="1:18" s="72" customFormat="1" ht="15.75" customHeight="1">
      <c r="A67" s="73">
        <v>4</v>
      </c>
      <c r="B67" s="265">
        <f ca="1">B7*'Paramétrage RH'!$G$24</f>
        <v>55848.65</v>
      </c>
      <c r="C67" s="242"/>
      <c r="D67" s="241">
        <f ca="1">D7*'Paramétrage RH'!$G$24</f>
        <v>60986.25</v>
      </c>
      <c r="E67" s="242"/>
      <c r="F67" s="241">
        <f ca="1">F7*'Paramétrage RH'!$G$24</f>
        <v>68119.350000000006</v>
      </c>
      <c r="G67" s="242"/>
      <c r="H67" s="241">
        <f ca="1">H7*'Paramétrage RH'!$G$24</f>
        <v>75474.75</v>
      </c>
      <c r="I67" s="242"/>
      <c r="J67" s="241">
        <f ca="1">J7*'Paramétrage RH'!$G$24</f>
        <v>86662.55</v>
      </c>
      <c r="K67" s="242"/>
      <c r="L67" s="241">
        <f ca="1">L7*'Paramétrage RH'!$G$24</f>
        <v>88942.1</v>
      </c>
      <c r="M67" s="242"/>
      <c r="N67" s="241">
        <f ca="1">N7*'Paramétrage RH'!$G$24</f>
        <v>90986.35</v>
      </c>
      <c r="O67" s="242"/>
      <c r="P67" s="241">
        <f ca="1">P7*'Paramétrage RH'!$G$24</f>
        <v>96974.150000000009</v>
      </c>
      <c r="Q67" s="266"/>
      <c r="R67" s="74">
        <v>1.929601357082273E-2</v>
      </c>
    </row>
    <row r="68" spans="1:18" s="72" customFormat="1" ht="15.75" customHeight="1">
      <c r="A68" s="73">
        <v>5</v>
      </c>
      <c r="B68" s="265">
        <f ca="1">B8*'Paramétrage RH'!$G$24</f>
        <v>56902.3</v>
      </c>
      <c r="C68" s="242"/>
      <c r="D68" s="241">
        <f ca="1">D8*'Paramétrage RH'!$G$24</f>
        <v>62137.4</v>
      </c>
      <c r="E68" s="242"/>
      <c r="F68" s="241">
        <f ca="1">F8*'Paramétrage RH'!$G$24</f>
        <v>69403.75</v>
      </c>
      <c r="G68" s="242"/>
      <c r="H68" s="241">
        <f ca="1">H8*'Paramétrage RH'!$G$24</f>
        <v>76898.900000000009</v>
      </c>
      <c r="I68" s="242"/>
      <c r="J68" s="241">
        <f ca="1">J8*'Paramétrage RH'!$G$24</f>
        <v>88297.950000000012</v>
      </c>
      <c r="K68" s="242"/>
      <c r="L68" s="241">
        <f ca="1">L8*'Paramétrage RH'!$G$24</f>
        <v>90619.75</v>
      </c>
      <c r="M68" s="242"/>
      <c r="N68" s="241">
        <f ca="1">N8*'Paramétrage RH'!$G$24</f>
        <v>92703.650000000009</v>
      </c>
      <c r="O68" s="242"/>
      <c r="P68" s="241">
        <f ca="1">P8*'Paramétrage RH'!$G$24</f>
        <v>98803.900000000009</v>
      </c>
      <c r="Q68" s="266"/>
      <c r="R68" s="74">
        <v>1.8930726024547536E-2</v>
      </c>
    </row>
    <row r="69" spans="1:18" s="72" customFormat="1" ht="15.75" customHeight="1">
      <c r="A69" s="73">
        <v>6</v>
      </c>
      <c r="B69" s="265">
        <f ca="1">B9*'Paramétrage RH'!$G$24</f>
        <v>57851.3</v>
      </c>
      <c r="C69" s="242"/>
      <c r="D69" s="241">
        <f ca="1">D9*'Paramétrage RH'!$G$24</f>
        <v>63172.85</v>
      </c>
      <c r="E69" s="242"/>
      <c r="F69" s="241">
        <f ca="1">F9*'Paramétrage RH'!$G$24</f>
        <v>70560.100000000006</v>
      </c>
      <c r="G69" s="242"/>
      <c r="H69" s="241">
        <f ca="1">H9*'Paramétrage RH'!$G$24</f>
        <v>78180.700000000012</v>
      </c>
      <c r="I69" s="242"/>
      <c r="J69" s="241">
        <f ca="1">J9*'Paramétrage RH'!$G$24</f>
        <v>89769.55</v>
      </c>
      <c r="K69" s="242"/>
      <c r="L69" s="241">
        <f ca="1">L9*'Paramétrage RH'!$G$24</f>
        <v>92130.35</v>
      </c>
      <c r="M69" s="242"/>
      <c r="N69" s="241">
        <f ca="1">N9*'Paramétrage RH'!$G$24</f>
        <v>94248.700000000012</v>
      </c>
      <c r="O69" s="242"/>
      <c r="P69" s="241">
        <f ca="1">P9*'Paramétrage RH'!$G$24</f>
        <v>100451</v>
      </c>
      <c r="Q69" s="266"/>
      <c r="R69" s="74">
        <v>1.6537362188648427E-2</v>
      </c>
    </row>
    <row r="70" spans="1:18" s="72" customFormat="1" ht="15.75" customHeight="1">
      <c r="A70" s="73">
        <v>7</v>
      </c>
      <c r="B70" s="265">
        <f ca="1">B10*'Paramétrage RH'!$G$24</f>
        <v>58799</v>
      </c>
      <c r="C70" s="242"/>
      <c r="D70" s="241">
        <f ca="1">D10*'Paramétrage RH'!$G$24</f>
        <v>64208.3</v>
      </c>
      <c r="E70" s="242"/>
      <c r="F70" s="241">
        <f ca="1">F10*'Paramétrage RH'!$G$24</f>
        <v>71717.75</v>
      </c>
      <c r="G70" s="242"/>
      <c r="H70" s="241">
        <f ca="1">H10*'Paramétrage RH'!$G$24</f>
        <v>79461.850000000006</v>
      </c>
      <c r="I70" s="242"/>
      <c r="J70" s="241">
        <f ca="1">J10*'Paramétrage RH'!$G$24</f>
        <v>91240.5</v>
      </c>
      <c r="K70" s="242"/>
      <c r="L70" s="241">
        <f ca="1">L10*'Paramétrage RH'!$G$24</f>
        <v>93639.650000000009</v>
      </c>
      <c r="M70" s="242"/>
      <c r="N70" s="241">
        <f ca="1">N10*'Paramétrage RH'!$G$24</f>
        <v>95793.1</v>
      </c>
      <c r="O70" s="242"/>
      <c r="P70" s="241">
        <f ca="1">P10*'Paramétrage RH'!$G$24</f>
        <v>102097.45000000001</v>
      </c>
      <c r="Q70" s="266"/>
      <c r="R70" s="74">
        <v>1.6469170516167905E-2</v>
      </c>
    </row>
    <row r="71" spans="1:18" s="72" customFormat="1" ht="15.75" customHeight="1">
      <c r="A71" s="73">
        <v>8</v>
      </c>
      <c r="B71" s="265">
        <f ca="1">B11*'Paramétrage RH'!$G$24</f>
        <v>59747.35</v>
      </c>
      <c r="C71" s="242"/>
      <c r="D71" s="241">
        <f ca="1">D11*'Paramétrage RH'!$G$24</f>
        <v>65243.75</v>
      </c>
      <c r="E71" s="242"/>
      <c r="F71" s="241">
        <f ca="1">F11*'Paramétrage RH'!$G$24</f>
        <v>72874.100000000006</v>
      </c>
      <c r="G71" s="242"/>
      <c r="H71" s="241">
        <f ca="1">H11*'Paramétrage RH'!$G$24</f>
        <v>80743.650000000009</v>
      </c>
      <c r="I71" s="242"/>
      <c r="J71" s="241">
        <f ca="1">J11*'Paramétrage RH'!$G$24</f>
        <v>92712.75</v>
      </c>
      <c r="K71" s="242"/>
      <c r="L71" s="241">
        <f ca="1">L11*'Paramétrage RH'!$G$24</f>
        <v>95150.900000000009</v>
      </c>
      <c r="M71" s="242"/>
      <c r="N71" s="241">
        <f ca="1">N11*'Paramétrage RH'!$G$24</f>
        <v>97338.8</v>
      </c>
      <c r="O71" s="242"/>
      <c r="P71" s="241">
        <f ca="1">P11*'Paramétrage RH'!$G$24</f>
        <v>103744.55</v>
      </c>
      <c r="Q71" s="266"/>
      <c r="R71" s="74">
        <v>1.6202331555028652E-2</v>
      </c>
    </row>
    <row r="72" spans="1:18" s="72" customFormat="1" ht="15.75" customHeight="1">
      <c r="A72" s="73">
        <v>9</v>
      </c>
      <c r="B72" s="265">
        <f ca="1">B12*'Paramétrage RH'!$G$24</f>
        <v>60696.35</v>
      </c>
      <c r="C72" s="242"/>
      <c r="D72" s="241">
        <f ca="1">D12*'Paramétrage RH'!$G$24</f>
        <v>66279.200000000012</v>
      </c>
      <c r="E72" s="242"/>
      <c r="F72" s="241">
        <f ca="1">F12*'Paramétrage RH'!$G$24</f>
        <v>74030.450000000012</v>
      </c>
      <c r="G72" s="242"/>
      <c r="H72" s="241">
        <f ca="1">H12*'Paramétrage RH'!$G$24</f>
        <v>82026.100000000006</v>
      </c>
      <c r="I72" s="242"/>
      <c r="J72" s="241">
        <f ca="1">J12*'Paramétrage RH'!$G$24</f>
        <v>94184.35</v>
      </c>
      <c r="K72" s="242"/>
      <c r="L72" s="241">
        <f ca="1">L12*'Paramétrage RH'!$G$24</f>
        <v>96660.85</v>
      </c>
      <c r="M72" s="242"/>
      <c r="N72" s="241">
        <f ca="1">N12*'Paramétrage RH'!$G$24</f>
        <v>98883.85</v>
      </c>
      <c r="O72" s="242"/>
      <c r="P72" s="241">
        <f ca="1">P12*'Paramétrage RH'!$G$24</f>
        <v>105391</v>
      </c>
      <c r="Q72" s="266"/>
      <c r="R72" s="74">
        <v>1.574956251215244E-2</v>
      </c>
    </row>
    <row r="73" spans="1:18" s="72" customFormat="1" ht="15.75" customHeight="1">
      <c r="A73" s="73">
        <v>10</v>
      </c>
      <c r="B73" s="265">
        <f ca="1">B13*'Paramétrage RH'!$G$24</f>
        <v>61644.700000000004</v>
      </c>
      <c r="C73" s="242"/>
      <c r="D73" s="241">
        <f ca="1">D13*'Paramétrage RH'!$G$24</f>
        <v>67315.3</v>
      </c>
      <c r="E73" s="242"/>
      <c r="F73" s="241">
        <f ca="1">F13*'Paramétrage RH'!$G$24</f>
        <v>75188.100000000006</v>
      </c>
      <c r="G73" s="242"/>
      <c r="H73" s="241">
        <f ca="1">H13*'Paramétrage RH'!$G$24</f>
        <v>83307.25</v>
      </c>
      <c r="I73" s="242"/>
      <c r="J73" s="241">
        <f ca="1">J13*'Paramétrage RH'!$G$24</f>
        <v>95655.3</v>
      </c>
      <c r="K73" s="242"/>
      <c r="L73" s="241">
        <f ca="1">L13*'Paramétrage RH'!$G$24</f>
        <v>98171.450000000012</v>
      </c>
      <c r="M73" s="242"/>
      <c r="N73" s="241">
        <f ca="1">N13*'Paramétrage RH'!$G$24</f>
        <v>100428.90000000001</v>
      </c>
      <c r="O73" s="242"/>
      <c r="P73" s="241">
        <f ca="1">P13*'Paramétrage RH'!$G$24</f>
        <v>107037.45</v>
      </c>
      <c r="Q73" s="266"/>
      <c r="R73" s="74">
        <v>1.569678407350689E-2</v>
      </c>
    </row>
    <row r="74" spans="1:18" s="72" customFormat="1" ht="15.75" customHeight="1">
      <c r="A74" s="73">
        <v>11</v>
      </c>
      <c r="B74" s="265">
        <f ca="1">B14*'Paramétrage RH'!$G$24</f>
        <v>62592.4</v>
      </c>
      <c r="C74" s="242"/>
      <c r="D74" s="241">
        <f ca="1">D14*'Paramétrage RH'!$G$24</f>
        <v>68350.75</v>
      </c>
      <c r="E74" s="242"/>
      <c r="F74" s="241">
        <f ca="1">F14*'Paramétrage RH'!$G$24</f>
        <v>76344.450000000012</v>
      </c>
      <c r="G74" s="242"/>
      <c r="H74" s="241">
        <f ca="1">H14*'Paramétrage RH'!$G$24</f>
        <v>84589.05</v>
      </c>
      <c r="I74" s="242"/>
      <c r="J74" s="241">
        <f ca="1">J14*'Paramétrage RH'!$G$24</f>
        <v>97128.200000000012</v>
      </c>
      <c r="K74" s="242"/>
      <c r="L74" s="241">
        <f ca="1">L14*'Paramétrage RH'!$G$24</f>
        <v>99682.05</v>
      </c>
      <c r="M74" s="242"/>
      <c r="N74" s="241">
        <f ca="1">N14*'Paramétrage RH'!$G$24</f>
        <v>101973.3</v>
      </c>
      <c r="O74" s="242"/>
      <c r="P74" s="241">
        <f ca="1">P14*'Paramétrage RH'!$G$24</f>
        <v>108684.55</v>
      </c>
      <c r="Q74" s="266"/>
      <c r="R74" s="74">
        <v>1.5454202789295138E-2</v>
      </c>
    </row>
    <row r="75" spans="1:18" s="72" customFormat="1" ht="15.75" customHeight="1">
      <c r="A75" s="73">
        <v>12</v>
      </c>
      <c r="B75" s="265">
        <f ca="1">B15*'Paramétrage RH'!$G$24</f>
        <v>63436.1</v>
      </c>
      <c r="C75" s="242"/>
      <c r="D75" s="241">
        <f ca="1">D15*'Paramétrage RH'!$G$24</f>
        <v>69271.150000000009</v>
      </c>
      <c r="E75" s="242"/>
      <c r="F75" s="241">
        <f ca="1">F15*'Paramétrage RH'!$G$24</f>
        <v>77372.75</v>
      </c>
      <c r="G75" s="242"/>
      <c r="H75" s="241">
        <f ca="1">H15*'Paramétrage RH'!$G$24</f>
        <v>85727.85</v>
      </c>
      <c r="I75" s="242"/>
      <c r="J75" s="241">
        <f ca="1">J15*'Paramétrage RH'!$G$24</f>
        <v>98436</v>
      </c>
      <c r="K75" s="242"/>
      <c r="L75" s="241">
        <f ca="1">L15*'Paramétrage RH'!$G$24</f>
        <v>101024.3</v>
      </c>
      <c r="M75" s="242"/>
      <c r="N75" s="241">
        <f ca="1">N15*'Paramétrage RH'!$G$24</f>
        <v>103347.40000000001</v>
      </c>
      <c r="O75" s="242"/>
      <c r="P75" s="241">
        <f ca="1">P15*'Paramétrage RH'!$G$24</f>
        <v>110148.35</v>
      </c>
      <c r="Q75" s="266"/>
      <c r="R75" s="74">
        <v>1.3363028953229399E-2</v>
      </c>
    </row>
    <row r="76" spans="1:18" s="72" customFormat="1" ht="15.75" customHeight="1">
      <c r="A76" s="73">
        <v>13</v>
      </c>
      <c r="B76" s="265">
        <f ca="1">B16*'Paramétrage RH'!$G$24</f>
        <v>64279.15</v>
      </c>
      <c r="C76" s="242"/>
      <c r="D76" s="241">
        <f ca="1">D16*'Paramétrage RH'!$G$24</f>
        <v>70191.55</v>
      </c>
      <c r="E76" s="242"/>
      <c r="F76" s="241">
        <f ca="1">F16*'Paramétrage RH'!$G$24</f>
        <v>78401.05</v>
      </c>
      <c r="G76" s="242"/>
      <c r="H76" s="241">
        <f ca="1">H16*'Paramétrage RH'!$G$24</f>
        <v>86866.650000000009</v>
      </c>
      <c r="I76" s="242"/>
      <c r="J76" s="241">
        <f ca="1">J16*'Paramétrage RH'!$G$24</f>
        <v>99743.8</v>
      </c>
      <c r="K76" s="242"/>
      <c r="L76" s="241">
        <f ca="1">L16*'Paramétrage RH'!$G$24</f>
        <v>102367.20000000001</v>
      </c>
      <c r="M76" s="242"/>
      <c r="N76" s="241">
        <f ca="1">N16*'Paramétrage RH'!$G$24</f>
        <v>104720.85</v>
      </c>
      <c r="O76" s="242"/>
      <c r="P76" s="241">
        <f ca="1">P16*'Paramétrage RH'!$G$24</f>
        <v>111611.5</v>
      </c>
      <c r="Q76" s="266"/>
      <c r="R76" s="74">
        <v>1.3369963369963369E-2</v>
      </c>
    </row>
    <row r="77" spans="1:18" s="72" customFormat="1" ht="15.75" customHeight="1">
      <c r="A77" s="73">
        <v>14</v>
      </c>
      <c r="B77" s="265">
        <f ca="1">B17*'Paramétrage RH'!$G$24</f>
        <v>65121.55</v>
      </c>
      <c r="C77" s="242"/>
      <c r="D77" s="241">
        <f ca="1">D17*'Paramétrage RH'!$G$24</f>
        <v>71111.950000000012</v>
      </c>
      <c r="E77" s="242"/>
      <c r="F77" s="241">
        <f ca="1">F17*'Paramétrage RH'!$G$24</f>
        <v>79429.350000000006</v>
      </c>
      <c r="G77" s="242"/>
      <c r="H77" s="241">
        <f ca="1">H17*'Paramétrage RH'!$G$24</f>
        <v>88006.75</v>
      </c>
      <c r="I77" s="242"/>
      <c r="J77" s="241">
        <f ca="1">J17*'Paramétrage RH'!$G$24</f>
        <v>101052.25</v>
      </c>
      <c r="K77" s="242"/>
      <c r="L77" s="241">
        <f ca="1">L17*'Paramétrage RH'!$G$24</f>
        <v>103709.45000000001</v>
      </c>
      <c r="M77" s="242"/>
      <c r="N77" s="241">
        <f ca="1">N17*'Paramétrage RH'!$G$24</f>
        <v>106093.65000000001</v>
      </c>
      <c r="O77" s="242"/>
      <c r="P77" s="241">
        <f ca="1">P17*'Paramétrage RH'!$G$24</f>
        <v>113075.3</v>
      </c>
      <c r="Q77" s="266"/>
      <c r="R77" s="74">
        <v>1.3012832098319176E-2</v>
      </c>
    </row>
    <row r="78" spans="1:18" s="72" customFormat="1" ht="15.75" customHeight="1">
      <c r="A78" s="73">
        <v>15</v>
      </c>
      <c r="B78" s="265">
        <f ca="1">B18*'Paramétrage RH'!$G$24</f>
        <v>65965.25</v>
      </c>
      <c r="C78" s="242"/>
      <c r="D78" s="241">
        <f ca="1">D18*'Paramétrage RH'!$G$24</f>
        <v>72032.350000000006</v>
      </c>
      <c r="E78" s="242"/>
      <c r="F78" s="241">
        <f ca="1">F18*'Paramétrage RH'!$G$24</f>
        <v>80457</v>
      </c>
      <c r="G78" s="242"/>
      <c r="H78" s="241">
        <f ca="1">H18*'Paramétrage RH'!$G$24</f>
        <v>89145.55</v>
      </c>
      <c r="I78" s="242"/>
      <c r="J78" s="241">
        <f ca="1">J18*'Paramétrage RH'!$G$24</f>
        <v>102360.05</v>
      </c>
      <c r="K78" s="242"/>
      <c r="L78" s="241">
        <f ca="1">L18*'Paramétrage RH'!$G$24</f>
        <v>105052.35</v>
      </c>
      <c r="M78" s="242"/>
      <c r="N78" s="241">
        <f ca="1">N18*'Paramétrage RH'!$G$24</f>
        <v>107467.1</v>
      </c>
      <c r="O78" s="242"/>
      <c r="P78" s="241">
        <f ca="1">P18*'Paramétrage RH'!$G$24</f>
        <v>114539.75</v>
      </c>
      <c r="Q78" s="266"/>
      <c r="R78" s="74">
        <v>1.3024085637823372E-2</v>
      </c>
    </row>
    <row r="79" spans="1:18" s="72" customFormat="1" ht="15.75" customHeight="1">
      <c r="A79" s="73">
        <v>16</v>
      </c>
      <c r="B79" s="265">
        <f ca="1">B19*'Paramétrage RH'!$G$24</f>
        <v>66807.650000000009</v>
      </c>
      <c r="C79" s="242"/>
      <c r="D79" s="241">
        <f ca="1">D19*'Paramétrage RH'!$G$24</f>
        <v>72952.75</v>
      </c>
      <c r="E79" s="242"/>
      <c r="F79" s="241">
        <f ca="1">F19*'Paramétrage RH'!$G$24</f>
        <v>81484.650000000009</v>
      </c>
      <c r="G79" s="242"/>
      <c r="H79" s="241">
        <f ca="1">H19*'Paramétrage RH'!$G$24</f>
        <v>90284.35</v>
      </c>
      <c r="I79" s="242"/>
      <c r="J79" s="241">
        <f ca="1">J19*'Paramétrage RH'!$G$24</f>
        <v>103667.85</v>
      </c>
      <c r="K79" s="242"/>
      <c r="L79" s="241">
        <f ca="1">L19*'Paramétrage RH'!$G$24</f>
        <v>106394.6</v>
      </c>
      <c r="M79" s="242"/>
      <c r="N79" s="241">
        <f ca="1">N19*'Paramétrage RH'!$G$24</f>
        <v>108840.55</v>
      </c>
      <c r="O79" s="242"/>
      <c r="P79" s="241">
        <f ca="1">P19*'Paramétrage RH'!$G$24</f>
        <v>116002.90000000001</v>
      </c>
      <c r="Q79" s="266"/>
      <c r="R79" s="74">
        <v>1.2680521310320535E-2</v>
      </c>
    </row>
    <row r="80" spans="1:18" s="72" customFormat="1" ht="15.75" customHeight="1">
      <c r="A80" s="73">
        <v>17</v>
      </c>
      <c r="B80" s="265">
        <f ca="1">B20*'Paramétrage RH'!$G$24</f>
        <v>67650.700000000012</v>
      </c>
      <c r="C80" s="242"/>
      <c r="D80" s="241">
        <f ca="1">D20*'Paramétrage RH'!$G$24</f>
        <v>73873.8</v>
      </c>
      <c r="E80" s="242"/>
      <c r="F80" s="241">
        <f ca="1">F20*'Paramétrage RH'!$G$24</f>
        <v>82513.600000000006</v>
      </c>
      <c r="G80" s="242"/>
      <c r="H80" s="241">
        <f ca="1">H20*'Paramétrage RH'!$G$24</f>
        <v>91424.450000000012</v>
      </c>
      <c r="I80" s="242"/>
      <c r="J80" s="241">
        <f ca="1">J20*'Paramétrage RH'!$G$24</f>
        <v>104976.3</v>
      </c>
      <c r="K80" s="242"/>
      <c r="L80" s="241">
        <f ca="1">L20*'Paramétrage RH'!$G$24</f>
        <v>107737.5</v>
      </c>
      <c r="M80" s="242"/>
      <c r="N80" s="241">
        <f ca="1">N20*'Paramétrage RH'!$G$24</f>
        <v>110213.35</v>
      </c>
      <c r="O80" s="242"/>
      <c r="P80" s="241">
        <f ca="1">P20*'Paramétrage RH'!$G$24</f>
        <v>117466.7</v>
      </c>
      <c r="Q80" s="266"/>
      <c r="R80" s="74">
        <v>1.2695652173913044E-2</v>
      </c>
    </row>
    <row r="81" spans="1:18" s="72" customFormat="1" ht="15.75" customHeight="1">
      <c r="A81" s="73">
        <v>18</v>
      </c>
      <c r="B81" s="265">
        <f ca="1">B21*'Paramétrage RH'!$G$24</f>
        <v>68388.450000000012</v>
      </c>
      <c r="C81" s="242"/>
      <c r="D81" s="241">
        <f ca="1">D21*'Paramétrage RH'!$G$24</f>
        <v>74679.8</v>
      </c>
      <c r="E81" s="242"/>
      <c r="F81" s="241">
        <f ca="1">F21*'Paramétrage RH'!$G$24</f>
        <v>83413.200000000012</v>
      </c>
      <c r="G81" s="242"/>
      <c r="H81" s="241">
        <f ca="1">H21*'Paramétrage RH'!$G$24</f>
        <v>92421.55</v>
      </c>
      <c r="I81" s="242"/>
      <c r="J81" s="241">
        <f ca="1">J21*'Paramétrage RH'!$G$24</f>
        <v>106120.95000000001</v>
      </c>
      <c r="K81" s="242"/>
      <c r="L81" s="241">
        <f ca="1">L21*'Paramétrage RH'!$G$24</f>
        <v>108911.40000000001</v>
      </c>
      <c r="M81" s="242"/>
      <c r="N81" s="241">
        <f ca="1">N21*'Paramétrage RH'!$G$24</f>
        <v>111415.85</v>
      </c>
      <c r="O81" s="242"/>
      <c r="P81" s="241">
        <f ca="1">P21*'Paramétrage RH'!$G$24</f>
        <v>118747.85</v>
      </c>
      <c r="Q81" s="266"/>
      <c r="R81" s="74">
        <v>1.0819165378670788E-2</v>
      </c>
    </row>
    <row r="82" spans="1:18" s="72" customFormat="1" ht="15.75" customHeight="1">
      <c r="A82" s="73">
        <v>19</v>
      </c>
      <c r="B82" s="265">
        <f ca="1">B22*'Paramétrage RH'!$G$24</f>
        <v>69126.200000000012</v>
      </c>
      <c r="C82" s="242"/>
      <c r="D82" s="241">
        <f ca="1">D22*'Paramétrage RH'!$G$24</f>
        <v>75485.150000000009</v>
      </c>
      <c r="E82" s="242"/>
      <c r="F82" s="241">
        <f ca="1">F22*'Paramétrage RH'!$G$24</f>
        <v>84312.8</v>
      </c>
      <c r="G82" s="242"/>
      <c r="H82" s="241">
        <f ca="1">H22*'Paramétrage RH'!$G$24</f>
        <v>93418</v>
      </c>
      <c r="I82" s="242"/>
      <c r="J82" s="241">
        <f ca="1">J22*'Paramétrage RH'!$G$24</f>
        <v>107265.60000000001</v>
      </c>
      <c r="K82" s="242"/>
      <c r="L82" s="241">
        <f ca="1">L22*'Paramétrage RH'!$G$24</f>
        <v>110085.95</v>
      </c>
      <c r="M82" s="242"/>
      <c r="N82" s="241">
        <f ca="1">N22*'Paramétrage RH'!$G$24</f>
        <v>112617.05</v>
      </c>
      <c r="O82" s="242"/>
      <c r="P82" s="241">
        <f ca="1">P22*'Paramétrage RH'!$G$24</f>
        <v>120027.7</v>
      </c>
      <c r="Q82" s="266"/>
      <c r="R82" s="74">
        <v>1.0873258579680599E-2</v>
      </c>
    </row>
    <row r="83" spans="1:18" s="72" customFormat="1" ht="15.75" customHeight="1">
      <c r="A83" s="73">
        <v>20</v>
      </c>
      <c r="B83" s="265">
        <f ca="1">B23*'Paramétrage RH'!$G$24</f>
        <v>69863.950000000012</v>
      </c>
      <c r="C83" s="242"/>
      <c r="D83" s="241">
        <f ca="1">D23*'Paramétrage RH'!$G$24</f>
        <v>76290.5</v>
      </c>
      <c r="E83" s="242"/>
      <c r="F83" s="241">
        <f ca="1">F23*'Paramétrage RH'!$G$24</f>
        <v>85213.05</v>
      </c>
      <c r="G83" s="242"/>
      <c r="H83" s="241">
        <f ca="1">H23*'Paramétrage RH'!$G$24</f>
        <v>94415.1</v>
      </c>
      <c r="I83" s="242"/>
      <c r="J83" s="241">
        <f ca="1">J23*'Paramétrage RH'!$G$24</f>
        <v>108409.60000000001</v>
      </c>
      <c r="K83" s="242"/>
      <c r="L83" s="241">
        <f ca="1">L23*'Paramétrage RH'!$G$24</f>
        <v>111261.15000000001</v>
      </c>
      <c r="M83" s="242"/>
      <c r="N83" s="241">
        <f ca="1">N23*'Paramétrage RH'!$G$24</f>
        <v>113819.55</v>
      </c>
      <c r="O83" s="242"/>
      <c r="P83" s="241">
        <f ca="1">P23*'Paramétrage RH'!$G$24</f>
        <v>121308.85</v>
      </c>
      <c r="Q83" s="266"/>
      <c r="R83" s="74">
        <v>1.0588235294117647E-2</v>
      </c>
    </row>
    <row r="84" spans="1:18" s="72" customFormat="1" ht="15.75" customHeight="1">
      <c r="A84" s="73">
        <v>21</v>
      </c>
      <c r="B84" s="265">
        <f ca="1">B24*'Paramétrage RH'!$G$24</f>
        <v>70601.700000000012</v>
      </c>
      <c r="C84" s="242"/>
      <c r="D84" s="241">
        <f ca="1">D24*'Paramétrage RH'!$G$24</f>
        <v>77095.850000000006</v>
      </c>
      <c r="E84" s="242"/>
      <c r="F84" s="241">
        <f ca="1">F24*'Paramétrage RH'!$G$24</f>
        <v>86112</v>
      </c>
      <c r="G84" s="242"/>
      <c r="H84" s="241">
        <f ca="1">H24*'Paramétrage RH'!$G$24</f>
        <v>95411.55</v>
      </c>
      <c r="I84" s="242"/>
      <c r="J84" s="241">
        <f ca="1">J24*'Paramétrage RH'!$G$24</f>
        <v>109554.90000000001</v>
      </c>
      <c r="K84" s="242"/>
      <c r="L84" s="241">
        <f ca="1">L24*'Paramétrage RH'!$G$24</f>
        <v>112435.05</v>
      </c>
      <c r="M84" s="242"/>
      <c r="N84" s="241">
        <f ca="1">N24*'Paramétrage RH'!$G$24</f>
        <v>115020.1</v>
      </c>
      <c r="O84" s="242"/>
      <c r="P84" s="241">
        <f ca="1">P24*'Paramétrage RH'!$G$24</f>
        <v>122590</v>
      </c>
      <c r="Q84" s="266"/>
      <c r="R84" s="74">
        <v>1.0643605521370364E-2</v>
      </c>
    </row>
    <row r="85" spans="1:18" s="72" customFormat="1" ht="15.75" customHeight="1">
      <c r="A85" s="73">
        <v>22</v>
      </c>
      <c r="B85" s="265">
        <f ca="1">B25*'Paramétrage RH'!$G$24</f>
        <v>71338.8</v>
      </c>
      <c r="C85" s="242"/>
      <c r="D85" s="241">
        <f ca="1">D25*'Paramétrage RH'!$G$24</f>
        <v>77901.200000000012</v>
      </c>
      <c r="E85" s="242"/>
      <c r="F85" s="241">
        <f ca="1">F25*'Paramétrage RH'!$G$24</f>
        <v>87012.25</v>
      </c>
      <c r="G85" s="242"/>
      <c r="H85" s="241">
        <f ca="1">H25*'Paramétrage RH'!$G$24</f>
        <v>96408.650000000009</v>
      </c>
      <c r="I85" s="242"/>
      <c r="J85" s="241">
        <f ca="1">J25*'Paramétrage RH'!$G$24</f>
        <v>110698.90000000001</v>
      </c>
      <c r="K85" s="242"/>
      <c r="L85" s="241">
        <f ca="1">L25*'Paramétrage RH'!$G$24</f>
        <v>113610.25</v>
      </c>
      <c r="M85" s="242"/>
      <c r="N85" s="241">
        <f ca="1">N25*'Paramétrage RH'!$G$24</f>
        <v>116221.95</v>
      </c>
      <c r="O85" s="242"/>
      <c r="P85" s="241">
        <f ca="1">P25*'Paramétrage RH'!$G$24</f>
        <v>123870.5</v>
      </c>
      <c r="Q85" s="266"/>
      <c r="R85" s="74">
        <v>1.0366957380286326E-2</v>
      </c>
    </row>
    <row r="86" spans="1:18" s="72" customFormat="1" ht="15.75" customHeight="1">
      <c r="A86" s="73">
        <v>23</v>
      </c>
      <c r="B86" s="265">
        <f ca="1">B26*'Paramétrage RH'!$G$24</f>
        <v>72076.55</v>
      </c>
      <c r="C86" s="242"/>
      <c r="D86" s="241">
        <f ca="1">D26*'Paramétrage RH'!$G$24</f>
        <v>78706.55</v>
      </c>
      <c r="E86" s="242"/>
      <c r="F86" s="241">
        <f ca="1">F26*'Paramétrage RH'!$G$24</f>
        <v>87911.200000000012</v>
      </c>
      <c r="G86" s="242"/>
      <c r="H86" s="241">
        <f ca="1">H26*'Paramétrage RH'!$G$24</f>
        <v>97405.1</v>
      </c>
      <c r="I86" s="242"/>
      <c r="J86" s="241">
        <f ca="1">J26*'Paramétrage RH'!$G$24</f>
        <v>111844.2</v>
      </c>
      <c r="K86" s="242"/>
      <c r="L86" s="241">
        <f ca="1">L26*'Paramétrage RH'!$G$24</f>
        <v>114784.8</v>
      </c>
      <c r="M86" s="242"/>
      <c r="N86" s="241">
        <f ca="1">N26*'Paramétrage RH'!$G$24</f>
        <v>117424.45</v>
      </c>
      <c r="O86" s="242"/>
      <c r="P86" s="241">
        <f ca="1">P26*'Paramétrage RH'!$G$24</f>
        <v>125151.65000000001</v>
      </c>
      <c r="Q86" s="266"/>
      <c r="R86" s="74">
        <v>1.0423452768729642E-2</v>
      </c>
    </row>
    <row r="87" spans="1:18" s="72" customFormat="1" ht="15.75" customHeight="1">
      <c r="A87" s="73">
        <v>24</v>
      </c>
      <c r="B87" s="265">
        <f ca="1">B27*'Paramétrage RH'!$G$24</f>
        <v>72814.3</v>
      </c>
      <c r="C87" s="242"/>
      <c r="D87" s="241">
        <f ca="1">D27*'Paramétrage RH'!$G$24</f>
        <v>79511.900000000009</v>
      </c>
      <c r="E87" s="242"/>
      <c r="F87" s="241">
        <f ca="1">F27*'Paramétrage RH'!$G$24</f>
        <v>88811.450000000012</v>
      </c>
      <c r="G87" s="242"/>
      <c r="H87" s="241">
        <f ca="1">H27*'Paramétrage RH'!$G$24</f>
        <v>98402.200000000012</v>
      </c>
      <c r="I87" s="242"/>
      <c r="J87" s="241">
        <f ca="1">J27*'Paramétrage RH'!$G$24</f>
        <v>112988.2</v>
      </c>
      <c r="K87" s="242"/>
      <c r="L87" s="241">
        <f ca="1">L27*'Paramétrage RH'!$G$24</f>
        <v>115960</v>
      </c>
      <c r="M87" s="242"/>
      <c r="N87" s="241">
        <f ca="1">N27*'Paramétrage RH'!$G$24</f>
        <v>118625.65000000001</v>
      </c>
      <c r="O87" s="242"/>
      <c r="P87" s="241">
        <f ca="1">P27*'Paramétrage RH'!$G$24</f>
        <v>126432.8</v>
      </c>
      <c r="Q87" s="266"/>
      <c r="R87" s="74">
        <v>1.0154738878143133E-2</v>
      </c>
    </row>
    <row r="88" spans="1:18" s="72" customFormat="1" ht="15.75" customHeight="1">
      <c r="A88" s="73">
        <v>25</v>
      </c>
      <c r="B88" s="265">
        <f ca="1">B28*'Paramétrage RH'!$G$24</f>
        <v>73552.05</v>
      </c>
      <c r="C88" s="242"/>
      <c r="D88" s="241">
        <f ca="1">D28*'Paramétrage RH'!$G$24</f>
        <v>80317.25</v>
      </c>
      <c r="E88" s="242"/>
      <c r="F88" s="241">
        <f ca="1">F28*'Paramétrage RH'!$G$24</f>
        <v>89711.05</v>
      </c>
      <c r="G88" s="242"/>
      <c r="H88" s="241">
        <f ca="1">H28*'Paramétrage RH'!$G$24</f>
        <v>99398.650000000009</v>
      </c>
      <c r="I88" s="242"/>
      <c r="J88" s="241">
        <f ca="1">J28*'Paramétrage RH'!$G$24</f>
        <v>114132.85</v>
      </c>
      <c r="K88" s="242"/>
      <c r="L88" s="241">
        <f ca="1">L28*'Paramétrage RH'!$G$24</f>
        <v>117134.55</v>
      </c>
      <c r="M88" s="242"/>
      <c r="N88" s="241">
        <f ca="1">N28*'Paramétrage RH'!$G$24</f>
        <v>119828.15000000001</v>
      </c>
      <c r="O88" s="242"/>
      <c r="P88" s="241">
        <f ca="1">P28*'Paramétrage RH'!$G$24</f>
        <v>127713.3</v>
      </c>
      <c r="Q88" s="266"/>
      <c r="R88" s="74">
        <v>1.0212222754108824E-2</v>
      </c>
    </row>
    <row r="89" spans="1:18" s="72" customFormat="1" ht="15.75" customHeight="1" thickBot="1">
      <c r="A89" s="75">
        <v>26</v>
      </c>
      <c r="B89" s="267">
        <f ca="1">B29*'Paramétrage RH'!$G$24</f>
        <v>74289.8</v>
      </c>
      <c r="C89" s="244"/>
      <c r="D89" s="243">
        <f ca="1">D29*'Paramétrage RH'!$G$24</f>
        <v>81123.25</v>
      </c>
      <c r="E89" s="244"/>
      <c r="F89" s="243">
        <f ca="1">F29*'Paramétrage RH'!$G$24</f>
        <v>90610.650000000009</v>
      </c>
      <c r="G89" s="244"/>
      <c r="H89" s="243">
        <f ca="1">H29*'Paramétrage RH'!$G$24</f>
        <v>100395.75</v>
      </c>
      <c r="I89" s="244"/>
      <c r="J89" s="243">
        <f ca="1">J29*'Paramétrage RH'!$G$24</f>
        <v>115276.85</v>
      </c>
      <c r="K89" s="244"/>
      <c r="L89" s="243">
        <f ca="1">L29*'Paramétrage RH'!$G$24</f>
        <v>118308.45</v>
      </c>
      <c r="M89" s="244"/>
      <c r="N89" s="243">
        <f ca="1">N29*'Paramétrage RH'!$G$24</f>
        <v>121029.35</v>
      </c>
      <c r="O89" s="244"/>
      <c r="P89" s="243">
        <f ca="1">P29*'Paramétrage RH'!$G$24</f>
        <v>128994.45000000001</v>
      </c>
      <c r="Q89" s="263"/>
      <c r="R89" s="76">
        <v>9.9510345916916758E-3</v>
      </c>
    </row>
    <row r="90" spans="1:18">
      <c r="R90"/>
    </row>
  </sheetData>
  <sheetProtection algorithmName="SHA-512" hashValue="SV0bGzOnOgyUwemFmbqyfvfEWeRTC/K/slV86UCZRqoCLlE62YRGnL2asTzgHEn2s9ciQik2PhcW8fco8sYR7Q==" saltValue="krQ7RCmLJ3KBb/ABFGI2pw==" spinCount="100000" sheet="1" objects="1" scenarios="1"/>
  <mergeCells count="678">
    <mergeCell ref="F89:G89"/>
    <mergeCell ref="H89:I89"/>
    <mergeCell ref="J89:K89"/>
    <mergeCell ref="L89:M89"/>
    <mergeCell ref="P89:Q89"/>
    <mergeCell ref="B34:C34"/>
    <mergeCell ref="D34:E34"/>
    <mergeCell ref="F34:G34"/>
    <mergeCell ref="H34:I34"/>
    <mergeCell ref="J34:K34"/>
    <mergeCell ref="L34:M34"/>
    <mergeCell ref="N34:O34"/>
    <mergeCell ref="P34:Q34"/>
    <mergeCell ref="F87:G87"/>
    <mergeCell ref="H87:I87"/>
    <mergeCell ref="J87:K87"/>
    <mergeCell ref="L87:M87"/>
    <mergeCell ref="P87:Q87"/>
    <mergeCell ref="D88:E88"/>
    <mergeCell ref="F88:G88"/>
    <mergeCell ref="H88:I88"/>
    <mergeCell ref="J88:K88"/>
    <mergeCell ref="L88:M88"/>
    <mergeCell ref="P88:Q88"/>
    <mergeCell ref="F85:G85"/>
    <mergeCell ref="H85:I85"/>
    <mergeCell ref="J85:K85"/>
    <mergeCell ref="L85:M85"/>
    <mergeCell ref="P85:Q85"/>
    <mergeCell ref="D86:E86"/>
    <mergeCell ref="F86:G86"/>
    <mergeCell ref="H86:I86"/>
    <mergeCell ref="J86:K86"/>
    <mergeCell ref="L86:M86"/>
    <mergeCell ref="P86:Q86"/>
    <mergeCell ref="N85:O85"/>
    <mergeCell ref="N86:O86"/>
    <mergeCell ref="F83:G83"/>
    <mergeCell ref="H83:I83"/>
    <mergeCell ref="J83:K83"/>
    <mergeCell ref="L83:M83"/>
    <mergeCell ref="P83:Q83"/>
    <mergeCell ref="D84:E84"/>
    <mergeCell ref="F84:G84"/>
    <mergeCell ref="H84:I84"/>
    <mergeCell ref="J84:K84"/>
    <mergeCell ref="L84:M84"/>
    <mergeCell ref="P84:Q84"/>
    <mergeCell ref="N83:O83"/>
    <mergeCell ref="N84:O84"/>
    <mergeCell ref="F81:G81"/>
    <mergeCell ref="H81:I81"/>
    <mergeCell ref="J81:K81"/>
    <mergeCell ref="L81:M81"/>
    <mergeCell ref="P81:Q81"/>
    <mergeCell ref="D82:E82"/>
    <mergeCell ref="F82:G82"/>
    <mergeCell ref="H82:I82"/>
    <mergeCell ref="J82:K82"/>
    <mergeCell ref="L82:M82"/>
    <mergeCell ref="P82:Q82"/>
    <mergeCell ref="N81:O81"/>
    <mergeCell ref="N82:O82"/>
    <mergeCell ref="F79:G79"/>
    <mergeCell ref="H79:I79"/>
    <mergeCell ref="J79:K79"/>
    <mergeCell ref="L79:M79"/>
    <mergeCell ref="P79:Q79"/>
    <mergeCell ref="D80:E80"/>
    <mergeCell ref="F80:G80"/>
    <mergeCell ref="H80:I80"/>
    <mergeCell ref="J80:K80"/>
    <mergeCell ref="L80:M80"/>
    <mergeCell ref="P80:Q80"/>
    <mergeCell ref="N79:O79"/>
    <mergeCell ref="N80:O80"/>
    <mergeCell ref="F77:G77"/>
    <mergeCell ref="H77:I77"/>
    <mergeCell ref="J77:K77"/>
    <mergeCell ref="L77:M77"/>
    <mergeCell ref="P77:Q77"/>
    <mergeCell ref="D78:E78"/>
    <mergeCell ref="F78:G78"/>
    <mergeCell ref="H78:I78"/>
    <mergeCell ref="J78:K78"/>
    <mergeCell ref="L78:M78"/>
    <mergeCell ref="P78:Q78"/>
    <mergeCell ref="N77:O77"/>
    <mergeCell ref="N78:O78"/>
    <mergeCell ref="F75:G75"/>
    <mergeCell ref="H75:I75"/>
    <mergeCell ref="J75:K75"/>
    <mergeCell ref="L75:M75"/>
    <mergeCell ref="P75:Q75"/>
    <mergeCell ref="D76:E76"/>
    <mergeCell ref="F76:G76"/>
    <mergeCell ref="H76:I76"/>
    <mergeCell ref="J76:K76"/>
    <mergeCell ref="L76:M76"/>
    <mergeCell ref="P76:Q76"/>
    <mergeCell ref="N75:O75"/>
    <mergeCell ref="N76:O76"/>
    <mergeCell ref="F73:G73"/>
    <mergeCell ref="H73:I73"/>
    <mergeCell ref="J73:K73"/>
    <mergeCell ref="L73:M73"/>
    <mergeCell ref="P73:Q73"/>
    <mergeCell ref="D74:E74"/>
    <mergeCell ref="F74:G74"/>
    <mergeCell ref="H74:I74"/>
    <mergeCell ref="J74:K74"/>
    <mergeCell ref="L74:M74"/>
    <mergeCell ref="P74:Q74"/>
    <mergeCell ref="N73:O73"/>
    <mergeCell ref="N74:O74"/>
    <mergeCell ref="P70:Q70"/>
    <mergeCell ref="F71:G71"/>
    <mergeCell ref="H71:I71"/>
    <mergeCell ref="J71:K71"/>
    <mergeCell ref="L71:M71"/>
    <mergeCell ref="P71:Q71"/>
    <mergeCell ref="D72:E72"/>
    <mergeCell ref="F72:G72"/>
    <mergeCell ref="H72:I72"/>
    <mergeCell ref="J72:K72"/>
    <mergeCell ref="L72:M72"/>
    <mergeCell ref="P72:Q72"/>
    <mergeCell ref="N71:O71"/>
    <mergeCell ref="N72:O72"/>
    <mergeCell ref="N70:O70"/>
    <mergeCell ref="D70:E70"/>
    <mergeCell ref="F70:G70"/>
    <mergeCell ref="H70:I70"/>
    <mergeCell ref="J70:K70"/>
    <mergeCell ref="L70:M70"/>
    <mergeCell ref="P67:Q67"/>
    <mergeCell ref="D68:E68"/>
    <mergeCell ref="F68:G68"/>
    <mergeCell ref="H68:I68"/>
    <mergeCell ref="J68:K68"/>
    <mergeCell ref="L68:M68"/>
    <mergeCell ref="P68:Q68"/>
    <mergeCell ref="F69:G69"/>
    <mergeCell ref="H69:I69"/>
    <mergeCell ref="J69:K69"/>
    <mergeCell ref="L69:M69"/>
    <mergeCell ref="P69:Q69"/>
    <mergeCell ref="N67:O67"/>
    <mergeCell ref="N68:O68"/>
    <mergeCell ref="N69:O69"/>
    <mergeCell ref="F67:G67"/>
    <mergeCell ref="H67:I67"/>
    <mergeCell ref="J67:K67"/>
    <mergeCell ref="L67:M67"/>
    <mergeCell ref="P64:Q64"/>
    <mergeCell ref="D65:E65"/>
    <mergeCell ref="F65:G65"/>
    <mergeCell ref="H65:I65"/>
    <mergeCell ref="J65:K65"/>
    <mergeCell ref="L65:M65"/>
    <mergeCell ref="P65:Q65"/>
    <mergeCell ref="D66:E66"/>
    <mergeCell ref="F66:G66"/>
    <mergeCell ref="H66:I66"/>
    <mergeCell ref="J66:K66"/>
    <mergeCell ref="L66:M66"/>
    <mergeCell ref="P66:Q66"/>
    <mergeCell ref="F64:G64"/>
    <mergeCell ref="H64:I64"/>
    <mergeCell ref="J64:K64"/>
    <mergeCell ref="L64:M64"/>
    <mergeCell ref="B82:C82"/>
    <mergeCell ref="B83:C83"/>
    <mergeCell ref="B78:C78"/>
    <mergeCell ref="B79:C79"/>
    <mergeCell ref="B80:C80"/>
    <mergeCell ref="B81:C81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84:C84"/>
    <mergeCell ref="B85:C85"/>
    <mergeCell ref="B86:C86"/>
    <mergeCell ref="B87:C87"/>
    <mergeCell ref="B88:C88"/>
    <mergeCell ref="B89:C89"/>
    <mergeCell ref="D64:E64"/>
    <mergeCell ref="D67:E67"/>
    <mergeCell ref="D69:E69"/>
    <mergeCell ref="D71:E71"/>
    <mergeCell ref="D73:E73"/>
    <mergeCell ref="D75:E75"/>
    <mergeCell ref="D77:E77"/>
    <mergeCell ref="D79:E79"/>
    <mergeCell ref="D81:E81"/>
    <mergeCell ref="D83:E83"/>
    <mergeCell ref="D85:E85"/>
    <mergeCell ref="D87:E87"/>
    <mergeCell ref="D89:E89"/>
    <mergeCell ref="B73:C73"/>
    <mergeCell ref="B74:C74"/>
    <mergeCell ref="B75:C75"/>
    <mergeCell ref="B76:C76"/>
    <mergeCell ref="B77:C77"/>
    <mergeCell ref="A1:R1"/>
    <mergeCell ref="B2:C2"/>
    <mergeCell ref="D2:E2"/>
    <mergeCell ref="F2:G2"/>
    <mergeCell ref="H2:I2"/>
    <mergeCell ref="J2:K2"/>
    <mergeCell ref="L2:M2"/>
    <mergeCell ref="N2:O2"/>
    <mergeCell ref="P2:Q2"/>
    <mergeCell ref="R2:R3"/>
    <mergeCell ref="B32:C32"/>
    <mergeCell ref="D32:E32"/>
    <mergeCell ref="F32:G32"/>
    <mergeCell ref="H32:I32"/>
    <mergeCell ref="J32:K32"/>
    <mergeCell ref="B35:C35"/>
    <mergeCell ref="D35:E35"/>
    <mergeCell ref="F35:G35"/>
    <mergeCell ref="H35:I35"/>
    <mergeCell ref="J35:K35"/>
    <mergeCell ref="L32:M32"/>
    <mergeCell ref="L62:M62"/>
    <mergeCell ref="N62:O62"/>
    <mergeCell ref="P62:Q62"/>
    <mergeCell ref="B4:C4"/>
    <mergeCell ref="B5:C5"/>
    <mergeCell ref="N32:O32"/>
    <mergeCell ref="P32:Q32"/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  <mergeCell ref="B24:C24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L4:M4"/>
    <mergeCell ref="L5:M5"/>
    <mergeCell ref="L6:M6"/>
    <mergeCell ref="L7:M7"/>
    <mergeCell ref="L8:M8"/>
    <mergeCell ref="L9:M9"/>
    <mergeCell ref="L10:M10"/>
    <mergeCell ref="D9:E9"/>
    <mergeCell ref="D10:E10"/>
    <mergeCell ref="D11:E11"/>
    <mergeCell ref="D12:E12"/>
    <mergeCell ref="D13:E13"/>
    <mergeCell ref="D14:E14"/>
    <mergeCell ref="F13:G13"/>
    <mergeCell ref="F14:G14"/>
    <mergeCell ref="F15:G15"/>
    <mergeCell ref="F16:G16"/>
    <mergeCell ref="F11:G11"/>
    <mergeCell ref="B25:C25"/>
    <mergeCell ref="B26:C26"/>
    <mergeCell ref="J10:K10"/>
    <mergeCell ref="D5:E5"/>
    <mergeCell ref="D6:E6"/>
    <mergeCell ref="D7:E7"/>
    <mergeCell ref="D8:E8"/>
    <mergeCell ref="D4:E4"/>
    <mergeCell ref="D19:E19"/>
    <mergeCell ref="J11:K11"/>
    <mergeCell ref="J12:K12"/>
    <mergeCell ref="J13:K13"/>
    <mergeCell ref="J14:K14"/>
    <mergeCell ref="J18:K18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D20:E20"/>
    <mergeCell ref="F12:G12"/>
    <mergeCell ref="D27:E27"/>
    <mergeCell ref="D28:E28"/>
    <mergeCell ref="D29:E29"/>
    <mergeCell ref="F4:G4"/>
    <mergeCell ref="F5:G5"/>
    <mergeCell ref="F6:G6"/>
    <mergeCell ref="F7:G7"/>
    <mergeCell ref="F8:G8"/>
    <mergeCell ref="F9:G9"/>
    <mergeCell ref="F10:G10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F29:G29"/>
    <mergeCell ref="F23:G23"/>
    <mergeCell ref="F24:G24"/>
    <mergeCell ref="F25:G25"/>
    <mergeCell ref="F26:G26"/>
    <mergeCell ref="F27:G27"/>
    <mergeCell ref="F28:G28"/>
    <mergeCell ref="F17:G17"/>
    <mergeCell ref="F18:G18"/>
    <mergeCell ref="F19:G19"/>
    <mergeCell ref="F20:G20"/>
    <mergeCell ref="F21:G21"/>
    <mergeCell ref="F22:G22"/>
    <mergeCell ref="H28:I28"/>
    <mergeCell ref="H29:I29"/>
    <mergeCell ref="J4:K4"/>
    <mergeCell ref="J5:K5"/>
    <mergeCell ref="J6:K6"/>
    <mergeCell ref="J7:K7"/>
    <mergeCell ref="J8:K8"/>
    <mergeCell ref="H19:I19"/>
    <mergeCell ref="H20:I20"/>
    <mergeCell ref="H21:I21"/>
    <mergeCell ref="H22:I22"/>
    <mergeCell ref="H23:I23"/>
    <mergeCell ref="H24:I24"/>
    <mergeCell ref="H13:I13"/>
    <mergeCell ref="H14:I14"/>
    <mergeCell ref="H15:I15"/>
    <mergeCell ref="H16:I16"/>
    <mergeCell ref="H17:I17"/>
    <mergeCell ref="H18:I18"/>
    <mergeCell ref="J19:K19"/>
    <mergeCell ref="J20:K20"/>
    <mergeCell ref="J9:K9"/>
    <mergeCell ref="J28:K28"/>
    <mergeCell ref="J29:K29"/>
    <mergeCell ref="L22:M22"/>
    <mergeCell ref="L11:M11"/>
    <mergeCell ref="L12:M12"/>
    <mergeCell ref="H25:I25"/>
    <mergeCell ref="L13:M13"/>
    <mergeCell ref="L14:M14"/>
    <mergeCell ref="L15:M15"/>
    <mergeCell ref="L16:M16"/>
    <mergeCell ref="J27:K27"/>
    <mergeCell ref="H26:I26"/>
    <mergeCell ref="H27:I27"/>
    <mergeCell ref="J21:K21"/>
    <mergeCell ref="J22:K22"/>
    <mergeCell ref="J23:K23"/>
    <mergeCell ref="J24:K24"/>
    <mergeCell ref="J25:K25"/>
    <mergeCell ref="J26:K26"/>
    <mergeCell ref="J15:K15"/>
    <mergeCell ref="J16:K16"/>
    <mergeCell ref="J17:K17"/>
    <mergeCell ref="P13:Q13"/>
    <mergeCell ref="P14:Q14"/>
    <mergeCell ref="N25:O25"/>
    <mergeCell ref="L29:M29"/>
    <mergeCell ref="N4:O4"/>
    <mergeCell ref="N5:O5"/>
    <mergeCell ref="N6:O6"/>
    <mergeCell ref="N7:O7"/>
    <mergeCell ref="N8:O8"/>
    <mergeCell ref="N9:O9"/>
    <mergeCell ref="N10:O10"/>
    <mergeCell ref="N11:O11"/>
    <mergeCell ref="N12:O12"/>
    <mergeCell ref="L23:M23"/>
    <mergeCell ref="L24:M24"/>
    <mergeCell ref="L25:M25"/>
    <mergeCell ref="L26:M26"/>
    <mergeCell ref="L27:M27"/>
    <mergeCell ref="L28:M28"/>
    <mergeCell ref="L17:M17"/>
    <mergeCell ref="L18:M18"/>
    <mergeCell ref="L19:M19"/>
    <mergeCell ref="L20:M20"/>
    <mergeCell ref="L21:M21"/>
    <mergeCell ref="P29:Q29"/>
    <mergeCell ref="B3:C3"/>
    <mergeCell ref="D3:E3"/>
    <mergeCell ref="F3:G3"/>
    <mergeCell ref="H3:I3"/>
    <mergeCell ref="J3:K3"/>
    <mergeCell ref="L3:M3"/>
    <mergeCell ref="N3:O3"/>
    <mergeCell ref="P21:Q21"/>
    <mergeCell ref="P22:Q22"/>
    <mergeCell ref="P23:Q23"/>
    <mergeCell ref="P24:Q24"/>
    <mergeCell ref="P25:Q25"/>
    <mergeCell ref="P26:Q26"/>
    <mergeCell ref="P15:Q15"/>
    <mergeCell ref="P16:Q16"/>
    <mergeCell ref="P17:Q17"/>
    <mergeCell ref="P18:Q18"/>
    <mergeCell ref="N29:O29"/>
    <mergeCell ref="P4:Q4"/>
    <mergeCell ref="P5:Q5"/>
    <mergeCell ref="P6:Q6"/>
    <mergeCell ref="P7:Q7"/>
    <mergeCell ref="P8:Q8"/>
    <mergeCell ref="P19:Q19"/>
    <mergeCell ref="P20:Q20"/>
    <mergeCell ref="P9:Q9"/>
    <mergeCell ref="N26:O26"/>
    <mergeCell ref="N27:O27"/>
    <mergeCell ref="N28:O28"/>
    <mergeCell ref="P3:Q3"/>
    <mergeCell ref="P27:Q27"/>
    <mergeCell ref="P28:Q28"/>
    <mergeCell ref="N19:O19"/>
    <mergeCell ref="N20:O20"/>
    <mergeCell ref="N21:O21"/>
    <mergeCell ref="N22:O22"/>
    <mergeCell ref="N23:O23"/>
    <mergeCell ref="N24:O24"/>
    <mergeCell ref="N13:O13"/>
    <mergeCell ref="N14:O14"/>
    <mergeCell ref="N15:O15"/>
    <mergeCell ref="N16:O16"/>
    <mergeCell ref="N17:O17"/>
    <mergeCell ref="N18:O18"/>
    <mergeCell ref="P10:Q10"/>
    <mergeCell ref="P11:Q11"/>
    <mergeCell ref="P12:Q12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7:C37"/>
    <mergeCell ref="D37:E37"/>
    <mergeCell ref="F37:G37"/>
    <mergeCell ref="H37:I37"/>
    <mergeCell ref="J37:K37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P59:Q59"/>
    <mergeCell ref="A31:R31"/>
    <mergeCell ref="R32:R34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5:C55"/>
    <mergeCell ref="D55:E55"/>
    <mergeCell ref="F55:G55"/>
    <mergeCell ref="B59:C59"/>
    <mergeCell ref="D59:E59"/>
    <mergeCell ref="F59:G59"/>
    <mergeCell ref="H59:I59"/>
    <mergeCell ref="J59:K59"/>
    <mergeCell ref="L59:M59"/>
    <mergeCell ref="N59:O59"/>
    <mergeCell ref="B62:C62"/>
    <mergeCell ref="D62:E62"/>
    <mergeCell ref="F62:G62"/>
    <mergeCell ref="H62:I62"/>
    <mergeCell ref="J62:K62"/>
    <mergeCell ref="N87:O87"/>
    <mergeCell ref="N88:O88"/>
    <mergeCell ref="N89:O89"/>
    <mergeCell ref="A61:R61"/>
    <mergeCell ref="B33:C33"/>
    <mergeCell ref="D33:E33"/>
    <mergeCell ref="F33:G33"/>
    <mergeCell ref="H33:I33"/>
    <mergeCell ref="J33:K33"/>
    <mergeCell ref="L33:M33"/>
    <mergeCell ref="N33:O33"/>
    <mergeCell ref="P33:Q33"/>
    <mergeCell ref="B63:C63"/>
    <mergeCell ref="D63:E63"/>
    <mergeCell ref="F63:G63"/>
    <mergeCell ref="H63:I63"/>
    <mergeCell ref="J63:K63"/>
    <mergeCell ref="L63:M63"/>
    <mergeCell ref="N63:O63"/>
    <mergeCell ref="P63:Q63"/>
    <mergeCell ref="R62:R64"/>
    <mergeCell ref="N64:O64"/>
    <mergeCell ref="N65:O65"/>
    <mergeCell ref="N66:O66"/>
  </mergeCells>
  <pageMargins left="0.74803149606299213" right="0.74803149606299213" top="0.98425196850393704" bottom="0.98425196850393704" header="0.51181102362204722" footer="0.51181102362204722"/>
  <pageSetup paperSize="9" scale="56" fitToHeight="3" orientation="landscape" r:id="rId1"/>
  <headerFooter alignWithMargins="0"/>
  <rowBreaks count="2" manualBreakCount="2">
    <brk id="30" max="21" man="1"/>
    <brk id="60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7DFE8-C8A1-4180-9D6B-E96476C9E35C}">
  <sheetPr codeName="Feuil4"/>
  <dimension ref="B1:AD51"/>
  <sheetViews>
    <sheetView showGridLines="0" zoomScale="93" workbookViewId="0">
      <selection activeCell="C4" sqref="C4"/>
    </sheetView>
  </sheetViews>
  <sheetFormatPr baseColWidth="10" defaultColWidth="11.42578125" defaultRowHeight="12.75"/>
  <cols>
    <col min="1" max="1" width="2.85546875" style="99" customWidth="1"/>
    <col min="2" max="2" width="11.42578125" style="98"/>
    <col min="3" max="10" width="7.140625" style="99" customWidth="1"/>
    <col min="11" max="11" width="5" style="99" customWidth="1"/>
    <col min="12" max="12" width="12.7109375" style="99" customWidth="1"/>
    <col min="13" max="13" width="23.85546875" style="99" customWidth="1"/>
    <col min="14" max="14" width="18.140625" style="99" customWidth="1"/>
    <col min="15" max="15" width="14" style="99" customWidth="1"/>
    <col min="16" max="16" width="10.28515625" style="99" bestFit="1" customWidth="1"/>
    <col min="17" max="18" width="11.42578125" style="99"/>
    <col min="19" max="20" width="11.28515625" style="99" customWidth="1"/>
    <col min="21" max="21" width="4.7109375" style="100" customWidth="1"/>
    <col min="22" max="22" width="9" style="99" customWidth="1"/>
    <col min="23" max="30" width="5.42578125" style="99" customWidth="1"/>
    <col min="31" max="16384" width="11.42578125" style="99"/>
  </cols>
  <sheetData>
    <row r="1" spans="2:30" ht="13.5" customHeight="1" thickBot="1"/>
    <row r="2" spans="2:30" ht="13.5" customHeight="1" thickBot="1">
      <c r="B2" s="101"/>
      <c r="C2" s="278" t="s">
        <v>41</v>
      </c>
      <c r="D2" s="279"/>
      <c r="E2" s="279"/>
      <c r="F2" s="279"/>
      <c r="G2" s="279"/>
      <c r="H2" s="279"/>
      <c r="I2" s="279"/>
      <c r="J2" s="280"/>
      <c r="L2" s="102" t="s">
        <v>11</v>
      </c>
      <c r="M2" s="103" t="s">
        <v>23</v>
      </c>
      <c r="N2" s="104" t="s">
        <v>44</v>
      </c>
      <c r="O2" s="105"/>
      <c r="P2" s="105"/>
      <c r="Q2" s="105"/>
      <c r="R2" s="105"/>
      <c r="S2" s="105"/>
      <c r="T2" s="106"/>
      <c r="V2" s="107" t="s">
        <v>11</v>
      </c>
      <c r="W2" s="108">
        <v>1</v>
      </c>
      <c r="X2" s="109">
        <v>2</v>
      </c>
      <c r="Y2" s="109">
        <v>3</v>
      </c>
      <c r="Z2" s="109">
        <v>4</v>
      </c>
      <c r="AA2" s="109">
        <v>5</v>
      </c>
      <c r="AB2" s="109">
        <v>6</v>
      </c>
      <c r="AC2" s="109">
        <v>7</v>
      </c>
      <c r="AD2" s="110">
        <v>8</v>
      </c>
    </row>
    <row r="3" spans="2:30" ht="13.5" thickBot="1">
      <c r="B3" s="111" t="s">
        <v>24</v>
      </c>
      <c r="C3" s="112">
        <v>1</v>
      </c>
      <c r="D3" s="112">
        <v>2</v>
      </c>
      <c r="E3" s="112">
        <v>3</v>
      </c>
      <c r="F3" s="112">
        <v>4</v>
      </c>
      <c r="G3" s="112">
        <v>5</v>
      </c>
      <c r="H3" s="112">
        <v>6</v>
      </c>
      <c r="I3" s="112">
        <v>7</v>
      </c>
      <c r="J3" s="113">
        <v>8</v>
      </c>
      <c r="L3" s="114">
        <v>1</v>
      </c>
      <c r="M3" s="115">
        <v>19</v>
      </c>
      <c r="N3" s="116" t="s">
        <v>28</v>
      </c>
      <c r="O3" s="117"/>
      <c r="P3" s="117"/>
      <c r="Q3" s="117"/>
      <c r="R3" s="117"/>
      <c r="S3" s="117"/>
      <c r="T3" s="118"/>
      <c r="V3" s="119" t="s">
        <v>40</v>
      </c>
      <c r="W3" s="120">
        <f>M3</f>
        <v>19</v>
      </c>
      <c r="X3" s="121">
        <f>M4</f>
        <v>19</v>
      </c>
      <c r="Y3" s="121">
        <f>M5</f>
        <v>21</v>
      </c>
      <c r="Z3" s="122">
        <f>M6</f>
        <v>23</v>
      </c>
      <c r="AA3" s="122">
        <f>M7</f>
        <v>28</v>
      </c>
      <c r="AB3" s="122">
        <f>M8</f>
        <v>28</v>
      </c>
      <c r="AC3" s="122">
        <f>M9</f>
        <v>30</v>
      </c>
      <c r="AD3" s="123">
        <f>M10</f>
        <v>30</v>
      </c>
    </row>
    <row r="4" spans="2:30" ht="13.5" customHeight="1">
      <c r="B4" s="124">
        <v>18</v>
      </c>
      <c r="C4" s="125">
        <f t="shared" ref="C4:J5" si="0">IF($B4-VLOOKUP(C$3,$L$2:$M$10,2)&lt;=0,1,IF($B4-VLOOKUP(C$3,$L$2:$M$10,2)&gt;25,26,C3+1))</f>
        <v>1</v>
      </c>
      <c r="D4" s="125">
        <f t="shared" si="0"/>
        <v>1</v>
      </c>
      <c r="E4" s="125">
        <f t="shared" si="0"/>
        <v>1</v>
      </c>
      <c r="F4" s="125">
        <f t="shared" si="0"/>
        <v>1</v>
      </c>
      <c r="G4" s="125">
        <f t="shared" si="0"/>
        <v>1</v>
      </c>
      <c r="H4" s="125">
        <f t="shared" si="0"/>
        <v>1</v>
      </c>
      <c r="I4" s="125">
        <f t="shared" si="0"/>
        <v>1</v>
      </c>
      <c r="J4" s="126">
        <f t="shared" si="0"/>
        <v>1</v>
      </c>
      <c r="L4" s="114">
        <v>2</v>
      </c>
      <c r="M4" s="115">
        <v>19</v>
      </c>
      <c r="N4" s="116" t="s">
        <v>29</v>
      </c>
      <c r="O4" s="117"/>
      <c r="P4" s="117"/>
      <c r="Q4" s="117"/>
      <c r="R4" s="117"/>
      <c r="S4" s="117"/>
      <c r="T4" s="118"/>
    </row>
    <row r="5" spans="2:30">
      <c r="B5" s="124">
        <v>19</v>
      </c>
      <c r="C5" s="127">
        <f t="shared" si="0"/>
        <v>1</v>
      </c>
      <c r="D5" s="127">
        <f t="shared" si="0"/>
        <v>1</v>
      </c>
      <c r="E5" s="127">
        <f t="shared" si="0"/>
        <v>1</v>
      </c>
      <c r="F5" s="127">
        <f t="shared" si="0"/>
        <v>1</v>
      </c>
      <c r="G5" s="127">
        <f t="shared" si="0"/>
        <v>1</v>
      </c>
      <c r="H5" s="127">
        <f t="shared" si="0"/>
        <v>1</v>
      </c>
      <c r="I5" s="127">
        <f t="shared" si="0"/>
        <v>1</v>
      </c>
      <c r="J5" s="128">
        <f t="shared" si="0"/>
        <v>1</v>
      </c>
      <c r="L5" s="114">
        <v>3</v>
      </c>
      <c r="M5" s="115">
        <v>21</v>
      </c>
      <c r="N5" s="116" t="s">
        <v>30</v>
      </c>
      <c r="O5" s="117"/>
      <c r="P5" s="117"/>
      <c r="Q5" s="117"/>
      <c r="R5" s="117"/>
      <c r="S5" s="117"/>
      <c r="T5" s="118"/>
    </row>
    <row r="6" spans="2:30" ht="13.5" customHeight="1">
      <c r="B6" s="124">
        <v>20</v>
      </c>
      <c r="C6" s="127">
        <f t="shared" ref="C6:H51" si="1">IF($B6-VLOOKUP(C$3,$L$2:$M$10,2)&lt;=0,1,IF($B6-VLOOKUP(C$3,$L$2:$M$10,2)&gt;25,26,C5+1))</f>
        <v>2</v>
      </c>
      <c r="D6" s="127">
        <f t="shared" si="1"/>
        <v>2</v>
      </c>
      <c r="E6" s="127">
        <f t="shared" si="1"/>
        <v>1</v>
      </c>
      <c r="F6" s="127">
        <f t="shared" si="1"/>
        <v>1</v>
      </c>
      <c r="G6" s="127">
        <f t="shared" si="1"/>
        <v>1</v>
      </c>
      <c r="H6" s="127">
        <f t="shared" si="1"/>
        <v>1</v>
      </c>
      <c r="I6" s="127">
        <f t="shared" ref="I6:J51" si="2">IF($B6-VLOOKUP(I$3,$L$2:$M$10,2)&lt;=0,1,IF($B6-VLOOKUP(I$3,$L$2:$M$10,2)&gt;25,26,I5+1))</f>
        <v>1</v>
      </c>
      <c r="J6" s="128">
        <f t="shared" si="2"/>
        <v>1</v>
      </c>
      <c r="L6" s="114">
        <v>4</v>
      </c>
      <c r="M6" s="129">
        <v>23</v>
      </c>
      <c r="N6" s="116" t="s">
        <v>57</v>
      </c>
      <c r="O6" s="117"/>
      <c r="P6" s="117"/>
      <c r="Q6" s="117"/>
      <c r="R6" s="117"/>
      <c r="S6" s="117"/>
      <c r="T6" s="118"/>
    </row>
    <row r="7" spans="2:30">
      <c r="B7" s="124">
        <v>21</v>
      </c>
      <c r="C7" s="127">
        <f t="shared" si="1"/>
        <v>3</v>
      </c>
      <c r="D7" s="127">
        <f t="shared" si="1"/>
        <v>3</v>
      </c>
      <c r="E7" s="127">
        <f t="shared" si="1"/>
        <v>1</v>
      </c>
      <c r="F7" s="127">
        <f t="shared" si="1"/>
        <v>1</v>
      </c>
      <c r="G7" s="127">
        <f t="shared" si="1"/>
        <v>1</v>
      </c>
      <c r="H7" s="127">
        <f t="shared" si="1"/>
        <v>1</v>
      </c>
      <c r="I7" s="127">
        <f t="shared" si="2"/>
        <v>1</v>
      </c>
      <c r="J7" s="128">
        <f t="shared" si="2"/>
        <v>1</v>
      </c>
      <c r="L7" s="114">
        <v>5</v>
      </c>
      <c r="M7" s="129">
        <v>28</v>
      </c>
      <c r="N7" s="116" t="s">
        <v>56</v>
      </c>
      <c r="O7" s="117"/>
      <c r="P7" s="117"/>
      <c r="Q7" s="117"/>
      <c r="R7" s="117"/>
      <c r="S7" s="117"/>
      <c r="T7" s="118"/>
    </row>
    <row r="8" spans="2:30" ht="13.5" customHeight="1">
      <c r="B8" s="124">
        <v>22</v>
      </c>
      <c r="C8" s="127">
        <f t="shared" si="1"/>
        <v>4</v>
      </c>
      <c r="D8" s="127">
        <f t="shared" si="1"/>
        <v>4</v>
      </c>
      <c r="E8" s="127">
        <f t="shared" si="1"/>
        <v>2</v>
      </c>
      <c r="F8" s="127">
        <f t="shared" si="1"/>
        <v>1</v>
      </c>
      <c r="G8" s="127">
        <f t="shared" si="1"/>
        <v>1</v>
      </c>
      <c r="H8" s="127">
        <f t="shared" si="1"/>
        <v>1</v>
      </c>
      <c r="I8" s="127">
        <f t="shared" si="2"/>
        <v>1</v>
      </c>
      <c r="J8" s="128">
        <f t="shared" si="2"/>
        <v>1</v>
      </c>
      <c r="L8" s="114">
        <v>6</v>
      </c>
      <c r="M8" s="129">
        <v>28</v>
      </c>
      <c r="N8" s="116" t="s">
        <v>26</v>
      </c>
      <c r="O8" s="117"/>
      <c r="P8" s="117"/>
      <c r="Q8" s="117"/>
      <c r="R8" s="117"/>
      <c r="S8" s="117"/>
      <c r="T8" s="118"/>
    </row>
    <row r="9" spans="2:30">
      <c r="B9" s="124">
        <v>23</v>
      </c>
      <c r="C9" s="127">
        <f t="shared" si="1"/>
        <v>5</v>
      </c>
      <c r="D9" s="127">
        <f t="shared" si="1"/>
        <v>5</v>
      </c>
      <c r="E9" s="127">
        <f t="shared" si="1"/>
        <v>3</v>
      </c>
      <c r="F9" s="127">
        <f t="shared" si="1"/>
        <v>1</v>
      </c>
      <c r="G9" s="127">
        <f t="shared" si="1"/>
        <v>1</v>
      </c>
      <c r="H9" s="127">
        <f t="shared" si="1"/>
        <v>1</v>
      </c>
      <c r="I9" s="127">
        <f t="shared" si="2"/>
        <v>1</v>
      </c>
      <c r="J9" s="128">
        <f t="shared" si="2"/>
        <v>1</v>
      </c>
      <c r="L9" s="114">
        <v>7</v>
      </c>
      <c r="M9" s="129">
        <v>30</v>
      </c>
      <c r="N9" s="116" t="s">
        <v>27</v>
      </c>
      <c r="O9" s="117"/>
      <c r="P9" s="117"/>
      <c r="Q9" s="117"/>
      <c r="R9" s="117"/>
      <c r="S9" s="117"/>
      <c r="T9" s="118"/>
    </row>
    <row r="10" spans="2:30" ht="13.5" customHeight="1" thickBot="1">
      <c r="B10" s="124">
        <v>24</v>
      </c>
      <c r="C10" s="127">
        <f t="shared" si="1"/>
        <v>6</v>
      </c>
      <c r="D10" s="127">
        <f t="shared" si="1"/>
        <v>6</v>
      </c>
      <c r="E10" s="127">
        <f t="shared" si="1"/>
        <v>4</v>
      </c>
      <c r="F10" s="127">
        <f t="shared" si="1"/>
        <v>2</v>
      </c>
      <c r="G10" s="127">
        <f t="shared" si="1"/>
        <v>1</v>
      </c>
      <c r="H10" s="127">
        <f t="shared" si="1"/>
        <v>1</v>
      </c>
      <c r="I10" s="127">
        <f t="shared" si="2"/>
        <v>1</v>
      </c>
      <c r="J10" s="128">
        <f t="shared" si="2"/>
        <v>1</v>
      </c>
      <c r="L10" s="130">
        <v>8</v>
      </c>
      <c r="M10" s="131">
        <v>30</v>
      </c>
      <c r="N10" s="132" t="s">
        <v>43</v>
      </c>
      <c r="O10" s="133"/>
      <c r="P10" s="133"/>
      <c r="Q10" s="133"/>
      <c r="R10" s="133"/>
      <c r="S10" s="133"/>
      <c r="T10" s="134"/>
    </row>
    <row r="11" spans="2:30">
      <c r="B11" s="124">
        <v>25</v>
      </c>
      <c r="C11" s="127">
        <f t="shared" si="1"/>
        <v>7</v>
      </c>
      <c r="D11" s="127">
        <f t="shared" si="1"/>
        <v>7</v>
      </c>
      <c r="E11" s="127">
        <f t="shared" si="1"/>
        <v>5</v>
      </c>
      <c r="F11" s="127">
        <f t="shared" si="1"/>
        <v>3</v>
      </c>
      <c r="G11" s="127">
        <f t="shared" si="1"/>
        <v>1</v>
      </c>
      <c r="H11" s="127">
        <f t="shared" si="1"/>
        <v>1</v>
      </c>
      <c r="I11" s="127">
        <f t="shared" si="2"/>
        <v>1</v>
      </c>
      <c r="J11" s="128">
        <f t="shared" si="2"/>
        <v>1</v>
      </c>
    </row>
    <row r="12" spans="2:30" ht="13.5" customHeight="1">
      <c r="B12" s="124">
        <v>26</v>
      </c>
      <c r="C12" s="127">
        <f t="shared" si="1"/>
        <v>8</v>
      </c>
      <c r="D12" s="127">
        <f t="shared" si="1"/>
        <v>8</v>
      </c>
      <c r="E12" s="127">
        <f t="shared" si="1"/>
        <v>6</v>
      </c>
      <c r="F12" s="127">
        <f t="shared" si="1"/>
        <v>4</v>
      </c>
      <c r="G12" s="127">
        <f t="shared" si="1"/>
        <v>1</v>
      </c>
      <c r="H12" s="127">
        <f t="shared" si="1"/>
        <v>1</v>
      </c>
      <c r="I12" s="127">
        <f t="shared" si="2"/>
        <v>1</v>
      </c>
      <c r="J12" s="128">
        <f t="shared" si="2"/>
        <v>1</v>
      </c>
    </row>
    <row r="13" spans="2:30">
      <c r="B13" s="124">
        <v>27</v>
      </c>
      <c r="C13" s="127">
        <f t="shared" si="1"/>
        <v>9</v>
      </c>
      <c r="D13" s="127">
        <f t="shared" si="1"/>
        <v>9</v>
      </c>
      <c r="E13" s="127">
        <f t="shared" si="1"/>
        <v>7</v>
      </c>
      <c r="F13" s="127">
        <f t="shared" si="1"/>
        <v>5</v>
      </c>
      <c r="G13" s="127">
        <f t="shared" si="1"/>
        <v>1</v>
      </c>
      <c r="H13" s="127">
        <f t="shared" si="1"/>
        <v>1</v>
      </c>
      <c r="I13" s="127">
        <f t="shared" si="2"/>
        <v>1</v>
      </c>
      <c r="J13" s="128">
        <f t="shared" si="2"/>
        <v>1</v>
      </c>
    </row>
    <row r="14" spans="2:30" ht="13.5" customHeight="1">
      <c r="B14" s="124">
        <v>28</v>
      </c>
      <c r="C14" s="127">
        <f t="shared" si="1"/>
        <v>10</v>
      </c>
      <c r="D14" s="127">
        <f t="shared" si="1"/>
        <v>10</v>
      </c>
      <c r="E14" s="127">
        <f t="shared" si="1"/>
        <v>8</v>
      </c>
      <c r="F14" s="127">
        <f t="shared" si="1"/>
        <v>6</v>
      </c>
      <c r="G14" s="127">
        <f t="shared" si="1"/>
        <v>1</v>
      </c>
      <c r="H14" s="127">
        <f t="shared" si="1"/>
        <v>1</v>
      </c>
      <c r="I14" s="127">
        <f t="shared" si="2"/>
        <v>1</v>
      </c>
      <c r="J14" s="128">
        <f t="shared" si="2"/>
        <v>1</v>
      </c>
    </row>
    <row r="15" spans="2:30" ht="13.5" thickBot="1">
      <c r="B15" s="124">
        <v>29</v>
      </c>
      <c r="C15" s="127">
        <f t="shared" si="1"/>
        <v>11</v>
      </c>
      <c r="D15" s="127">
        <f t="shared" si="1"/>
        <v>11</v>
      </c>
      <c r="E15" s="127">
        <f t="shared" si="1"/>
        <v>9</v>
      </c>
      <c r="F15" s="127">
        <f t="shared" si="1"/>
        <v>7</v>
      </c>
      <c r="G15" s="127">
        <f t="shared" si="1"/>
        <v>2</v>
      </c>
      <c r="H15" s="127">
        <f t="shared" si="1"/>
        <v>2</v>
      </c>
      <c r="I15" s="127">
        <f t="shared" si="2"/>
        <v>1</v>
      </c>
      <c r="J15" s="128">
        <f t="shared" si="2"/>
        <v>1</v>
      </c>
    </row>
    <row r="16" spans="2:30" ht="13.5" customHeight="1" thickBot="1">
      <c r="B16" s="124">
        <v>30</v>
      </c>
      <c r="C16" s="127">
        <f t="shared" si="1"/>
        <v>12</v>
      </c>
      <c r="D16" s="127">
        <f t="shared" si="1"/>
        <v>12</v>
      </c>
      <c r="E16" s="127">
        <f t="shared" si="1"/>
        <v>10</v>
      </c>
      <c r="F16" s="127">
        <f t="shared" si="1"/>
        <v>8</v>
      </c>
      <c r="G16" s="127">
        <f t="shared" si="1"/>
        <v>3</v>
      </c>
      <c r="H16" s="127">
        <f t="shared" si="1"/>
        <v>3</v>
      </c>
      <c r="I16" s="127">
        <f t="shared" si="2"/>
        <v>1</v>
      </c>
      <c r="J16" s="128">
        <f t="shared" si="2"/>
        <v>1</v>
      </c>
      <c r="M16" s="215" t="s">
        <v>62</v>
      </c>
      <c r="N16" s="216" t="s">
        <v>63</v>
      </c>
    </row>
    <row r="17" spans="2:14">
      <c r="B17" s="124">
        <v>31</v>
      </c>
      <c r="C17" s="127">
        <f t="shared" si="1"/>
        <v>13</v>
      </c>
      <c r="D17" s="127">
        <f t="shared" si="1"/>
        <v>13</v>
      </c>
      <c r="E17" s="127">
        <f t="shared" si="1"/>
        <v>11</v>
      </c>
      <c r="F17" s="127">
        <f t="shared" si="1"/>
        <v>9</v>
      </c>
      <c r="G17" s="127">
        <f t="shared" si="1"/>
        <v>4</v>
      </c>
      <c r="H17" s="127">
        <f t="shared" si="1"/>
        <v>4</v>
      </c>
      <c r="I17" s="127">
        <f t="shared" si="2"/>
        <v>2</v>
      </c>
      <c r="J17" s="128">
        <f t="shared" si="2"/>
        <v>2</v>
      </c>
      <c r="K17" s="100"/>
      <c r="M17" s="43" t="s">
        <v>64</v>
      </c>
      <c r="N17" s="86">
        <v>0</v>
      </c>
    </row>
    <row r="18" spans="2:14">
      <c r="B18" s="124">
        <v>32</v>
      </c>
      <c r="C18" s="127">
        <f t="shared" si="1"/>
        <v>14</v>
      </c>
      <c r="D18" s="127">
        <f t="shared" si="1"/>
        <v>14</v>
      </c>
      <c r="E18" s="127">
        <f t="shared" si="1"/>
        <v>12</v>
      </c>
      <c r="F18" s="127">
        <f t="shared" si="1"/>
        <v>10</v>
      </c>
      <c r="G18" s="127">
        <f t="shared" si="1"/>
        <v>5</v>
      </c>
      <c r="H18" s="127">
        <f t="shared" si="1"/>
        <v>5</v>
      </c>
      <c r="I18" s="127">
        <f t="shared" si="2"/>
        <v>3</v>
      </c>
      <c r="J18" s="128">
        <f t="shared" si="2"/>
        <v>3</v>
      </c>
      <c r="K18" s="100"/>
      <c r="M18" s="88">
        <v>30</v>
      </c>
      <c r="N18" s="86">
        <v>3</v>
      </c>
    </row>
    <row r="19" spans="2:14">
      <c r="B19" s="124">
        <v>33</v>
      </c>
      <c r="C19" s="127">
        <f t="shared" si="1"/>
        <v>15</v>
      </c>
      <c r="D19" s="127">
        <f t="shared" si="1"/>
        <v>15</v>
      </c>
      <c r="E19" s="127">
        <f t="shared" si="1"/>
        <v>13</v>
      </c>
      <c r="F19" s="127">
        <f t="shared" si="1"/>
        <v>11</v>
      </c>
      <c r="G19" s="127">
        <f t="shared" si="1"/>
        <v>6</v>
      </c>
      <c r="H19" s="127">
        <f t="shared" si="1"/>
        <v>6</v>
      </c>
      <c r="I19" s="127">
        <f t="shared" si="2"/>
        <v>4</v>
      </c>
      <c r="J19" s="128">
        <f t="shared" si="2"/>
        <v>4</v>
      </c>
      <c r="K19" s="100"/>
      <c r="M19" s="88">
        <v>35</v>
      </c>
      <c r="N19" s="86">
        <v>6</v>
      </c>
    </row>
    <row r="20" spans="2:14">
      <c r="B20" s="124">
        <v>34</v>
      </c>
      <c r="C20" s="127">
        <f t="shared" si="1"/>
        <v>16</v>
      </c>
      <c r="D20" s="127">
        <f t="shared" si="1"/>
        <v>16</v>
      </c>
      <c r="E20" s="127">
        <f t="shared" si="1"/>
        <v>14</v>
      </c>
      <c r="F20" s="127">
        <f t="shared" si="1"/>
        <v>12</v>
      </c>
      <c r="G20" s="127">
        <f t="shared" si="1"/>
        <v>7</v>
      </c>
      <c r="H20" s="127">
        <f t="shared" si="1"/>
        <v>7</v>
      </c>
      <c r="I20" s="127">
        <f t="shared" si="2"/>
        <v>5</v>
      </c>
      <c r="J20" s="128">
        <f t="shared" si="2"/>
        <v>5</v>
      </c>
      <c r="K20" s="100"/>
      <c r="M20" s="88">
        <v>40</v>
      </c>
      <c r="N20" s="86">
        <v>9</v>
      </c>
    </row>
    <row r="21" spans="2:14">
      <c r="B21" s="124">
        <v>35</v>
      </c>
      <c r="C21" s="127">
        <f t="shared" si="1"/>
        <v>17</v>
      </c>
      <c r="D21" s="127">
        <f t="shared" si="1"/>
        <v>17</v>
      </c>
      <c r="E21" s="127">
        <f t="shared" si="1"/>
        <v>15</v>
      </c>
      <c r="F21" s="127">
        <f t="shared" si="1"/>
        <v>13</v>
      </c>
      <c r="G21" s="127">
        <f t="shared" si="1"/>
        <v>8</v>
      </c>
      <c r="H21" s="127">
        <f t="shared" si="1"/>
        <v>8</v>
      </c>
      <c r="I21" s="127">
        <f t="shared" si="2"/>
        <v>6</v>
      </c>
      <c r="J21" s="128">
        <f t="shared" si="2"/>
        <v>6</v>
      </c>
      <c r="K21" s="100"/>
      <c r="M21" s="88">
        <v>45</v>
      </c>
      <c r="N21" s="86">
        <v>12</v>
      </c>
    </row>
    <row r="22" spans="2:14" ht="13.5" thickBot="1">
      <c r="B22" s="124">
        <v>36</v>
      </c>
      <c r="C22" s="127">
        <f t="shared" si="1"/>
        <v>18</v>
      </c>
      <c r="D22" s="127">
        <f t="shared" si="1"/>
        <v>18</v>
      </c>
      <c r="E22" s="127">
        <f t="shared" si="1"/>
        <v>16</v>
      </c>
      <c r="F22" s="127">
        <f t="shared" si="1"/>
        <v>14</v>
      </c>
      <c r="G22" s="127">
        <f t="shared" si="1"/>
        <v>9</v>
      </c>
      <c r="H22" s="127">
        <f t="shared" si="1"/>
        <v>9</v>
      </c>
      <c r="I22" s="127">
        <f t="shared" si="2"/>
        <v>7</v>
      </c>
      <c r="J22" s="128">
        <f t="shared" si="2"/>
        <v>7</v>
      </c>
      <c r="K22" s="100"/>
      <c r="M22" s="89">
        <v>50</v>
      </c>
      <c r="N22" s="87">
        <v>15</v>
      </c>
    </row>
    <row r="23" spans="2:14">
      <c r="B23" s="124">
        <v>37</v>
      </c>
      <c r="C23" s="127">
        <f t="shared" si="1"/>
        <v>19</v>
      </c>
      <c r="D23" s="127">
        <f t="shared" si="1"/>
        <v>19</v>
      </c>
      <c r="E23" s="127">
        <f t="shared" si="1"/>
        <v>17</v>
      </c>
      <c r="F23" s="127">
        <f t="shared" si="1"/>
        <v>15</v>
      </c>
      <c r="G23" s="127">
        <f t="shared" si="1"/>
        <v>10</v>
      </c>
      <c r="H23" s="127">
        <f t="shared" si="1"/>
        <v>10</v>
      </c>
      <c r="I23" s="127">
        <f t="shared" si="2"/>
        <v>8</v>
      </c>
      <c r="J23" s="128">
        <f t="shared" si="2"/>
        <v>8</v>
      </c>
      <c r="K23" s="100"/>
      <c r="L23" s="100"/>
      <c r="M23" s="100"/>
      <c r="N23" s="100"/>
    </row>
    <row r="24" spans="2:14">
      <c r="B24" s="124">
        <v>38</v>
      </c>
      <c r="C24" s="127">
        <f t="shared" si="1"/>
        <v>20</v>
      </c>
      <c r="D24" s="127">
        <f t="shared" si="1"/>
        <v>20</v>
      </c>
      <c r="E24" s="127">
        <f t="shared" si="1"/>
        <v>18</v>
      </c>
      <c r="F24" s="127">
        <f t="shared" si="1"/>
        <v>16</v>
      </c>
      <c r="G24" s="127">
        <f t="shared" si="1"/>
        <v>11</v>
      </c>
      <c r="H24" s="127">
        <f t="shared" si="1"/>
        <v>11</v>
      </c>
      <c r="I24" s="127">
        <f t="shared" si="2"/>
        <v>9</v>
      </c>
      <c r="J24" s="128">
        <f t="shared" si="2"/>
        <v>9</v>
      </c>
      <c r="K24" s="100"/>
      <c r="L24" s="100"/>
      <c r="M24" s="100"/>
      <c r="N24" s="100"/>
    </row>
    <row r="25" spans="2:14">
      <c r="B25" s="124">
        <v>39</v>
      </c>
      <c r="C25" s="127">
        <f t="shared" si="1"/>
        <v>21</v>
      </c>
      <c r="D25" s="127">
        <f t="shared" si="1"/>
        <v>21</v>
      </c>
      <c r="E25" s="127">
        <f t="shared" si="1"/>
        <v>19</v>
      </c>
      <c r="F25" s="127">
        <f t="shared" si="1"/>
        <v>17</v>
      </c>
      <c r="G25" s="127">
        <f t="shared" si="1"/>
        <v>12</v>
      </c>
      <c r="H25" s="127">
        <f t="shared" si="1"/>
        <v>12</v>
      </c>
      <c r="I25" s="127">
        <f t="shared" si="2"/>
        <v>10</v>
      </c>
      <c r="J25" s="128">
        <f t="shared" si="2"/>
        <v>10</v>
      </c>
      <c r="K25" s="100"/>
      <c r="L25" s="100"/>
      <c r="M25" s="100"/>
      <c r="N25" s="100"/>
    </row>
    <row r="26" spans="2:14">
      <c r="B26" s="124">
        <v>40</v>
      </c>
      <c r="C26" s="127">
        <f t="shared" si="1"/>
        <v>22</v>
      </c>
      <c r="D26" s="127">
        <f t="shared" si="1"/>
        <v>22</v>
      </c>
      <c r="E26" s="127">
        <f t="shared" si="1"/>
        <v>20</v>
      </c>
      <c r="F26" s="127">
        <f t="shared" si="1"/>
        <v>18</v>
      </c>
      <c r="G26" s="127">
        <f t="shared" si="1"/>
        <v>13</v>
      </c>
      <c r="H26" s="127">
        <f t="shared" si="1"/>
        <v>13</v>
      </c>
      <c r="I26" s="127">
        <f t="shared" si="2"/>
        <v>11</v>
      </c>
      <c r="J26" s="128">
        <f t="shared" si="2"/>
        <v>11</v>
      </c>
      <c r="K26" s="100"/>
      <c r="L26" s="100"/>
      <c r="M26" s="100"/>
      <c r="N26" s="100"/>
    </row>
    <row r="27" spans="2:14">
      <c r="B27" s="124">
        <v>41</v>
      </c>
      <c r="C27" s="127">
        <f t="shared" si="1"/>
        <v>23</v>
      </c>
      <c r="D27" s="127">
        <f t="shared" si="1"/>
        <v>23</v>
      </c>
      <c r="E27" s="127">
        <f t="shared" si="1"/>
        <v>21</v>
      </c>
      <c r="F27" s="127">
        <f t="shared" si="1"/>
        <v>19</v>
      </c>
      <c r="G27" s="127">
        <f t="shared" si="1"/>
        <v>14</v>
      </c>
      <c r="H27" s="127">
        <f t="shared" si="1"/>
        <v>14</v>
      </c>
      <c r="I27" s="127">
        <f t="shared" si="2"/>
        <v>12</v>
      </c>
      <c r="J27" s="128">
        <f t="shared" si="2"/>
        <v>12</v>
      </c>
      <c r="K27" s="100"/>
      <c r="L27" s="100"/>
      <c r="M27" s="100"/>
      <c r="N27" s="100"/>
    </row>
    <row r="28" spans="2:14">
      <c r="B28" s="124">
        <v>42</v>
      </c>
      <c r="C28" s="127">
        <f t="shared" si="1"/>
        <v>24</v>
      </c>
      <c r="D28" s="127">
        <f t="shared" si="1"/>
        <v>24</v>
      </c>
      <c r="E28" s="127">
        <f t="shared" si="1"/>
        <v>22</v>
      </c>
      <c r="F28" s="127">
        <f t="shared" si="1"/>
        <v>20</v>
      </c>
      <c r="G28" s="127">
        <f t="shared" si="1"/>
        <v>15</v>
      </c>
      <c r="H28" s="127">
        <f t="shared" si="1"/>
        <v>15</v>
      </c>
      <c r="I28" s="127">
        <f t="shared" si="2"/>
        <v>13</v>
      </c>
      <c r="J28" s="128">
        <f t="shared" si="2"/>
        <v>13</v>
      </c>
      <c r="K28" s="100"/>
      <c r="L28" s="100"/>
      <c r="M28" s="100"/>
      <c r="N28" s="100"/>
    </row>
    <row r="29" spans="2:14">
      <c r="B29" s="124">
        <v>43</v>
      </c>
      <c r="C29" s="127">
        <f t="shared" si="1"/>
        <v>25</v>
      </c>
      <c r="D29" s="127">
        <f t="shared" si="1"/>
        <v>25</v>
      </c>
      <c r="E29" s="127">
        <f t="shared" si="1"/>
        <v>23</v>
      </c>
      <c r="F29" s="127">
        <f t="shared" si="1"/>
        <v>21</v>
      </c>
      <c r="G29" s="127">
        <f t="shared" si="1"/>
        <v>16</v>
      </c>
      <c r="H29" s="127">
        <f t="shared" si="1"/>
        <v>16</v>
      </c>
      <c r="I29" s="127">
        <f t="shared" si="2"/>
        <v>14</v>
      </c>
      <c r="J29" s="128">
        <f t="shared" si="2"/>
        <v>14</v>
      </c>
    </row>
    <row r="30" spans="2:14">
      <c r="B30" s="124">
        <v>44</v>
      </c>
      <c r="C30" s="127">
        <f t="shared" si="1"/>
        <v>26</v>
      </c>
      <c r="D30" s="127">
        <f t="shared" si="1"/>
        <v>26</v>
      </c>
      <c r="E30" s="127">
        <f t="shared" si="1"/>
        <v>24</v>
      </c>
      <c r="F30" s="127">
        <f t="shared" si="1"/>
        <v>22</v>
      </c>
      <c r="G30" s="127">
        <f t="shared" si="1"/>
        <v>17</v>
      </c>
      <c r="H30" s="127">
        <f t="shared" si="1"/>
        <v>17</v>
      </c>
      <c r="I30" s="127">
        <f t="shared" si="2"/>
        <v>15</v>
      </c>
      <c r="J30" s="128">
        <f t="shared" si="2"/>
        <v>15</v>
      </c>
    </row>
    <row r="31" spans="2:14">
      <c r="B31" s="124">
        <v>45</v>
      </c>
      <c r="C31" s="127">
        <f t="shared" si="1"/>
        <v>26</v>
      </c>
      <c r="D31" s="127">
        <f t="shared" si="1"/>
        <v>26</v>
      </c>
      <c r="E31" s="127">
        <f t="shared" si="1"/>
        <v>25</v>
      </c>
      <c r="F31" s="127">
        <f t="shared" si="1"/>
        <v>23</v>
      </c>
      <c r="G31" s="127">
        <f t="shared" si="1"/>
        <v>18</v>
      </c>
      <c r="H31" s="127">
        <f t="shared" ref="H31:H51" si="3">IF($B31-VLOOKUP(H$3,$L$2:$M$10,2)&lt;=0,1,IF($B31-VLOOKUP(H$3,$L$2:$M$10,2)&gt;25,26,H30+1))</f>
        <v>18</v>
      </c>
      <c r="I31" s="127">
        <f t="shared" si="2"/>
        <v>16</v>
      </c>
      <c r="J31" s="128">
        <f t="shared" si="2"/>
        <v>16</v>
      </c>
    </row>
    <row r="32" spans="2:14">
      <c r="B32" s="124">
        <v>46</v>
      </c>
      <c r="C32" s="127">
        <f t="shared" si="1"/>
        <v>26</v>
      </c>
      <c r="D32" s="127">
        <f t="shared" si="1"/>
        <v>26</v>
      </c>
      <c r="E32" s="127">
        <f t="shared" si="1"/>
        <v>26</v>
      </c>
      <c r="F32" s="127">
        <f t="shared" si="1"/>
        <v>24</v>
      </c>
      <c r="G32" s="127">
        <f t="shared" si="1"/>
        <v>19</v>
      </c>
      <c r="H32" s="127">
        <f t="shared" si="3"/>
        <v>19</v>
      </c>
      <c r="I32" s="127">
        <f t="shared" si="2"/>
        <v>17</v>
      </c>
      <c r="J32" s="128">
        <f t="shared" si="2"/>
        <v>17</v>
      </c>
    </row>
    <row r="33" spans="2:10">
      <c r="B33" s="124">
        <v>47</v>
      </c>
      <c r="C33" s="127">
        <f t="shared" si="1"/>
        <v>26</v>
      </c>
      <c r="D33" s="127">
        <f t="shared" si="1"/>
        <v>26</v>
      </c>
      <c r="E33" s="127">
        <f t="shared" si="1"/>
        <v>26</v>
      </c>
      <c r="F33" s="127">
        <f t="shared" si="1"/>
        <v>25</v>
      </c>
      <c r="G33" s="127">
        <f t="shared" si="1"/>
        <v>20</v>
      </c>
      <c r="H33" s="127">
        <f t="shared" si="3"/>
        <v>20</v>
      </c>
      <c r="I33" s="127">
        <f t="shared" si="2"/>
        <v>18</v>
      </c>
      <c r="J33" s="128">
        <f t="shared" si="2"/>
        <v>18</v>
      </c>
    </row>
    <row r="34" spans="2:10">
      <c r="B34" s="124">
        <v>48</v>
      </c>
      <c r="C34" s="127">
        <f t="shared" si="1"/>
        <v>26</v>
      </c>
      <c r="D34" s="127">
        <f t="shared" si="1"/>
        <v>26</v>
      </c>
      <c r="E34" s="127">
        <f t="shared" si="1"/>
        <v>26</v>
      </c>
      <c r="F34" s="127">
        <f t="shared" si="1"/>
        <v>26</v>
      </c>
      <c r="G34" s="127">
        <f t="shared" si="1"/>
        <v>21</v>
      </c>
      <c r="H34" s="127">
        <f t="shared" si="3"/>
        <v>21</v>
      </c>
      <c r="I34" s="127">
        <f t="shared" si="2"/>
        <v>19</v>
      </c>
      <c r="J34" s="128">
        <f t="shared" si="2"/>
        <v>19</v>
      </c>
    </row>
    <row r="35" spans="2:10">
      <c r="B35" s="124">
        <v>49</v>
      </c>
      <c r="C35" s="127">
        <f t="shared" si="1"/>
        <v>26</v>
      </c>
      <c r="D35" s="127">
        <f t="shared" si="1"/>
        <v>26</v>
      </c>
      <c r="E35" s="127">
        <f t="shared" si="1"/>
        <v>26</v>
      </c>
      <c r="F35" s="127">
        <f t="shared" si="1"/>
        <v>26</v>
      </c>
      <c r="G35" s="127">
        <f t="shared" si="1"/>
        <v>22</v>
      </c>
      <c r="H35" s="127">
        <f t="shared" si="3"/>
        <v>22</v>
      </c>
      <c r="I35" s="127">
        <f t="shared" si="2"/>
        <v>20</v>
      </c>
      <c r="J35" s="128">
        <f t="shared" si="2"/>
        <v>20</v>
      </c>
    </row>
    <row r="36" spans="2:10">
      <c r="B36" s="124">
        <v>50</v>
      </c>
      <c r="C36" s="127">
        <f t="shared" si="1"/>
        <v>26</v>
      </c>
      <c r="D36" s="127">
        <f t="shared" si="1"/>
        <v>26</v>
      </c>
      <c r="E36" s="127">
        <f t="shared" si="1"/>
        <v>26</v>
      </c>
      <c r="F36" s="127">
        <f t="shared" si="1"/>
        <v>26</v>
      </c>
      <c r="G36" s="127">
        <f t="shared" si="1"/>
        <v>23</v>
      </c>
      <c r="H36" s="127">
        <f t="shared" si="3"/>
        <v>23</v>
      </c>
      <c r="I36" s="127">
        <f t="shared" si="2"/>
        <v>21</v>
      </c>
      <c r="J36" s="128">
        <f t="shared" si="2"/>
        <v>21</v>
      </c>
    </row>
    <row r="37" spans="2:10">
      <c r="B37" s="124">
        <v>51</v>
      </c>
      <c r="C37" s="127">
        <f t="shared" si="1"/>
        <v>26</v>
      </c>
      <c r="D37" s="127">
        <f t="shared" si="1"/>
        <v>26</v>
      </c>
      <c r="E37" s="127">
        <f t="shared" si="1"/>
        <v>26</v>
      </c>
      <c r="F37" s="127">
        <f t="shared" si="1"/>
        <v>26</v>
      </c>
      <c r="G37" s="127">
        <f t="shared" si="1"/>
        <v>24</v>
      </c>
      <c r="H37" s="127">
        <f t="shared" si="3"/>
        <v>24</v>
      </c>
      <c r="I37" s="127">
        <f t="shared" si="2"/>
        <v>22</v>
      </c>
      <c r="J37" s="128">
        <f t="shared" si="2"/>
        <v>22</v>
      </c>
    </row>
    <row r="38" spans="2:10">
      <c r="B38" s="124">
        <v>52</v>
      </c>
      <c r="C38" s="127">
        <f t="shared" si="1"/>
        <v>26</v>
      </c>
      <c r="D38" s="127">
        <f t="shared" si="1"/>
        <v>26</v>
      </c>
      <c r="E38" s="127">
        <f t="shared" si="1"/>
        <v>26</v>
      </c>
      <c r="F38" s="127">
        <f t="shared" si="1"/>
        <v>26</v>
      </c>
      <c r="G38" s="127">
        <f t="shared" si="1"/>
        <v>25</v>
      </c>
      <c r="H38" s="127">
        <f t="shared" si="3"/>
        <v>25</v>
      </c>
      <c r="I38" s="127">
        <f t="shared" si="2"/>
        <v>23</v>
      </c>
      <c r="J38" s="128">
        <f t="shared" si="2"/>
        <v>23</v>
      </c>
    </row>
    <row r="39" spans="2:10">
      <c r="B39" s="124">
        <v>53</v>
      </c>
      <c r="C39" s="127">
        <f t="shared" si="1"/>
        <v>26</v>
      </c>
      <c r="D39" s="127">
        <f t="shared" si="1"/>
        <v>26</v>
      </c>
      <c r="E39" s="127">
        <f t="shared" si="1"/>
        <v>26</v>
      </c>
      <c r="F39" s="127">
        <f t="shared" si="1"/>
        <v>26</v>
      </c>
      <c r="G39" s="127">
        <f t="shared" si="1"/>
        <v>26</v>
      </c>
      <c r="H39" s="127">
        <f t="shared" si="3"/>
        <v>26</v>
      </c>
      <c r="I39" s="127">
        <f t="shared" si="2"/>
        <v>24</v>
      </c>
      <c r="J39" s="128">
        <f t="shared" si="2"/>
        <v>24</v>
      </c>
    </row>
    <row r="40" spans="2:10">
      <c r="B40" s="124">
        <v>54</v>
      </c>
      <c r="C40" s="127">
        <f t="shared" si="1"/>
        <v>26</v>
      </c>
      <c r="D40" s="127">
        <f t="shared" si="1"/>
        <v>26</v>
      </c>
      <c r="E40" s="127">
        <f t="shared" si="1"/>
        <v>26</v>
      </c>
      <c r="F40" s="127">
        <f t="shared" si="1"/>
        <v>26</v>
      </c>
      <c r="G40" s="127">
        <f t="shared" si="1"/>
        <v>26</v>
      </c>
      <c r="H40" s="127">
        <f t="shared" si="3"/>
        <v>26</v>
      </c>
      <c r="I40" s="127">
        <f t="shared" si="2"/>
        <v>25</v>
      </c>
      <c r="J40" s="128">
        <f t="shared" si="2"/>
        <v>25</v>
      </c>
    </row>
    <row r="41" spans="2:10">
      <c r="B41" s="124">
        <v>55</v>
      </c>
      <c r="C41" s="127">
        <f t="shared" si="1"/>
        <v>26</v>
      </c>
      <c r="D41" s="127">
        <f t="shared" si="1"/>
        <v>26</v>
      </c>
      <c r="E41" s="127">
        <f t="shared" si="1"/>
        <v>26</v>
      </c>
      <c r="F41" s="127">
        <f t="shared" si="1"/>
        <v>26</v>
      </c>
      <c r="G41" s="127">
        <f t="shared" si="1"/>
        <v>26</v>
      </c>
      <c r="H41" s="127">
        <f t="shared" si="3"/>
        <v>26</v>
      </c>
      <c r="I41" s="127">
        <f t="shared" si="2"/>
        <v>26</v>
      </c>
      <c r="J41" s="128">
        <f t="shared" si="2"/>
        <v>26</v>
      </c>
    </row>
    <row r="42" spans="2:10">
      <c r="B42" s="124">
        <v>56</v>
      </c>
      <c r="C42" s="127">
        <f t="shared" si="1"/>
        <v>26</v>
      </c>
      <c r="D42" s="127">
        <f t="shared" si="1"/>
        <v>26</v>
      </c>
      <c r="E42" s="127">
        <f t="shared" si="1"/>
        <v>26</v>
      </c>
      <c r="F42" s="127">
        <f t="shared" si="1"/>
        <v>26</v>
      </c>
      <c r="G42" s="127">
        <f t="shared" si="1"/>
        <v>26</v>
      </c>
      <c r="H42" s="127">
        <f t="shared" si="3"/>
        <v>26</v>
      </c>
      <c r="I42" s="127">
        <f t="shared" si="2"/>
        <v>26</v>
      </c>
      <c r="J42" s="128">
        <f t="shared" si="2"/>
        <v>26</v>
      </c>
    </row>
    <row r="43" spans="2:10">
      <c r="B43" s="124">
        <v>57</v>
      </c>
      <c r="C43" s="127">
        <f t="shared" si="1"/>
        <v>26</v>
      </c>
      <c r="D43" s="127">
        <f t="shared" si="1"/>
        <v>26</v>
      </c>
      <c r="E43" s="127">
        <f t="shared" si="1"/>
        <v>26</v>
      </c>
      <c r="F43" s="127">
        <f t="shared" si="1"/>
        <v>26</v>
      </c>
      <c r="G43" s="127">
        <f t="shared" si="1"/>
        <v>26</v>
      </c>
      <c r="H43" s="127">
        <f t="shared" si="3"/>
        <v>26</v>
      </c>
      <c r="I43" s="127">
        <f t="shared" si="2"/>
        <v>26</v>
      </c>
      <c r="J43" s="128">
        <f t="shared" si="2"/>
        <v>26</v>
      </c>
    </row>
    <row r="44" spans="2:10">
      <c r="B44" s="124">
        <v>58</v>
      </c>
      <c r="C44" s="127">
        <f t="shared" si="1"/>
        <v>26</v>
      </c>
      <c r="D44" s="127">
        <f t="shared" si="1"/>
        <v>26</v>
      </c>
      <c r="E44" s="127">
        <f t="shared" si="1"/>
        <v>26</v>
      </c>
      <c r="F44" s="127">
        <f t="shared" si="1"/>
        <v>26</v>
      </c>
      <c r="G44" s="127">
        <f t="shared" si="1"/>
        <v>26</v>
      </c>
      <c r="H44" s="127">
        <f t="shared" si="3"/>
        <v>26</v>
      </c>
      <c r="I44" s="127">
        <f t="shared" si="2"/>
        <v>26</v>
      </c>
      <c r="J44" s="128">
        <f t="shared" si="2"/>
        <v>26</v>
      </c>
    </row>
    <row r="45" spans="2:10">
      <c r="B45" s="124">
        <v>59</v>
      </c>
      <c r="C45" s="127">
        <f t="shared" si="1"/>
        <v>26</v>
      </c>
      <c r="D45" s="127">
        <f t="shared" si="1"/>
        <v>26</v>
      </c>
      <c r="E45" s="127">
        <f t="shared" si="1"/>
        <v>26</v>
      </c>
      <c r="F45" s="127">
        <f t="shared" si="1"/>
        <v>26</v>
      </c>
      <c r="G45" s="127">
        <f t="shared" si="1"/>
        <v>26</v>
      </c>
      <c r="H45" s="127">
        <f t="shared" si="3"/>
        <v>26</v>
      </c>
      <c r="I45" s="127">
        <f t="shared" si="2"/>
        <v>26</v>
      </c>
      <c r="J45" s="128">
        <f t="shared" si="2"/>
        <v>26</v>
      </c>
    </row>
    <row r="46" spans="2:10">
      <c r="B46" s="124">
        <v>60</v>
      </c>
      <c r="C46" s="127">
        <f t="shared" si="1"/>
        <v>26</v>
      </c>
      <c r="D46" s="127">
        <f t="shared" si="1"/>
        <v>26</v>
      </c>
      <c r="E46" s="127">
        <f t="shared" si="1"/>
        <v>26</v>
      </c>
      <c r="F46" s="127">
        <f t="shared" si="1"/>
        <v>26</v>
      </c>
      <c r="G46" s="127">
        <f t="shared" si="1"/>
        <v>26</v>
      </c>
      <c r="H46" s="127">
        <f t="shared" si="3"/>
        <v>26</v>
      </c>
      <c r="I46" s="127">
        <f t="shared" si="2"/>
        <v>26</v>
      </c>
      <c r="J46" s="128">
        <f t="shared" si="2"/>
        <v>26</v>
      </c>
    </row>
    <row r="47" spans="2:10">
      <c r="B47" s="124">
        <v>61</v>
      </c>
      <c r="C47" s="127">
        <f t="shared" si="1"/>
        <v>26</v>
      </c>
      <c r="D47" s="127">
        <f t="shared" si="1"/>
        <v>26</v>
      </c>
      <c r="E47" s="127">
        <f t="shared" si="1"/>
        <v>26</v>
      </c>
      <c r="F47" s="127">
        <f t="shared" si="1"/>
        <v>26</v>
      </c>
      <c r="G47" s="127">
        <f t="shared" si="1"/>
        <v>26</v>
      </c>
      <c r="H47" s="127">
        <f t="shared" si="3"/>
        <v>26</v>
      </c>
      <c r="I47" s="127">
        <f t="shared" si="2"/>
        <v>26</v>
      </c>
      <c r="J47" s="128">
        <f t="shared" si="2"/>
        <v>26</v>
      </c>
    </row>
    <row r="48" spans="2:10">
      <c r="B48" s="124">
        <v>62</v>
      </c>
      <c r="C48" s="127">
        <f t="shared" si="1"/>
        <v>26</v>
      </c>
      <c r="D48" s="127">
        <f t="shared" si="1"/>
        <v>26</v>
      </c>
      <c r="E48" s="127">
        <f t="shared" si="1"/>
        <v>26</v>
      </c>
      <c r="F48" s="127">
        <f t="shared" si="1"/>
        <v>26</v>
      </c>
      <c r="G48" s="127">
        <f t="shared" si="1"/>
        <v>26</v>
      </c>
      <c r="H48" s="127">
        <f t="shared" si="3"/>
        <v>26</v>
      </c>
      <c r="I48" s="127">
        <f t="shared" si="2"/>
        <v>26</v>
      </c>
      <c r="J48" s="128">
        <f t="shared" si="2"/>
        <v>26</v>
      </c>
    </row>
    <row r="49" spans="2:10">
      <c r="B49" s="124">
        <v>63</v>
      </c>
      <c r="C49" s="127">
        <f t="shared" si="1"/>
        <v>26</v>
      </c>
      <c r="D49" s="127">
        <f t="shared" si="1"/>
        <v>26</v>
      </c>
      <c r="E49" s="127">
        <f t="shared" si="1"/>
        <v>26</v>
      </c>
      <c r="F49" s="127">
        <f t="shared" si="1"/>
        <v>26</v>
      </c>
      <c r="G49" s="127">
        <f t="shared" si="1"/>
        <v>26</v>
      </c>
      <c r="H49" s="127">
        <f t="shared" si="3"/>
        <v>26</v>
      </c>
      <c r="I49" s="127">
        <f t="shared" si="2"/>
        <v>26</v>
      </c>
      <c r="J49" s="128">
        <f t="shared" si="2"/>
        <v>26</v>
      </c>
    </row>
    <row r="50" spans="2:10">
      <c r="B50" s="124">
        <v>64</v>
      </c>
      <c r="C50" s="127">
        <f t="shared" si="1"/>
        <v>26</v>
      </c>
      <c r="D50" s="127">
        <f t="shared" si="1"/>
        <v>26</v>
      </c>
      <c r="E50" s="127">
        <f t="shared" si="1"/>
        <v>26</v>
      </c>
      <c r="F50" s="127">
        <f t="shared" si="1"/>
        <v>26</v>
      </c>
      <c r="G50" s="127">
        <f t="shared" si="1"/>
        <v>26</v>
      </c>
      <c r="H50" s="127">
        <f t="shared" si="3"/>
        <v>26</v>
      </c>
      <c r="I50" s="127">
        <f t="shared" si="2"/>
        <v>26</v>
      </c>
      <c r="J50" s="128">
        <f t="shared" si="2"/>
        <v>26</v>
      </c>
    </row>
    <row r="51" spans="2:10" ht="13.5" thickBot="1">
      <c r="B51" s="135">
        <v>65</v>
      </c>
      <c r="C51" s="136">
        <f t="shared" si="1"/>
        <v>26</v>
      </c>
      <c r="D51" s="136">
        <f t="shared" si="1"/>
        <v>26</v>
      </c>
      <c r="E51" s="136">
        <f t="shared" si="1"/>
        <v>26</v>
      </c>
      <c r="F51" s="136">
        <f t="shared" si="1"/>
        <v>26</v>
      </c>
      <c r="G51" s="136">
        <f t="shared" si="1"/>
        <v>26</v>
      </c>
      <c r="H51" s="136">
        <f t="shared" si="3"/>
        <v>26</v>
      </c>
      <c r="I51" s="136">
        <f t="shared" si="2"/>
        <v>26</v>
      </c>
      <c r="J51" s="137">
        <f t="shared" si="2"/>
        <v>26</v>
      </c>
    </row>
  </sheetData>
  <sheetProtection algorithmName="SHA-512" hashValue="iSCMr1qj5TbdE2MRJSC4ZgQattzCSRyFtdn5CRLQKC2CSIic58xryNtgwcHWqre9Y2nUdHeXs7pZ+xd11qqbtQ==" saltValue="IQYJN05DKmNZcPQzKqxxbA==" spinCount="100000" sheet="1" objects="1" scenarios="1"/>
  <mergeCells count="1">
    <mergeCell ref="C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5">
    <pageSetUpPr fitToPage="1"/>
  </sheetPr>
  <dimension ref="A1:Z39"/>
  <sheetViews>
    <sheetView zoomScaleNormal="100" workbookViewId="0">
      <selection activeCell="E9" sqref="E9"/>
    </sheetView>
  </sheetViews>
  <sheetFormatPr baseColWidth="10" defaultRowHeight="12.75"/>
  <cols>
    <col min="1" max="1" width="14.42578125" customWidth="1"/>
    <col min="2" max="11" width="9.42578125" customWidth="1"/>
    <col min="12" max="21" width="11.42578125" customWidth="1"/>
    <col min="22" max="22" width="11.5703125" style="10" bestFit="1" customWidth="1"/>
    <col min="25" max="25" width="13.42578125" customWidth="1"/>
    <col min="26" max="26" width="20.42578125" bestFit="1" customWidth="1"/>
  </cols>
  <sheetData>
    <row r="1" spans="1:26" ht="42" customHeight="1" thickBot="1">
      <c r="A1" s="80" t="s">
        <v>49</v>
      </c>
      <c r="B1" s="81"/>
      <c r="C1" s="293">
        <v>4.0399999999999998E-2</v>
      </c>
      <c r="D1" s="294"/>
      <c r="E1" s="246" t="s">
        <v>2</v>
      </c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7"/>
    </row>
    <row r="2" spans="1:26" s="1" customFormat="1" ht="69" customHeight="1">
      <c r="A2" s="94" t="s">
        <v>35</v>
      </c>
      <c r="B2" s="295" t="s">
        <v>1</v>
      </c>
      <c r="C2" s="296"/>
      <c r="D2" s="297" t="s">
        <v>0</v>
      </c>
      <c r="E2" s="296"/>
      <c r="F2" s="298" t="s">
        <v>5</v>
      </c>
      <c r="G2" s="299"/>
      <c r="H2" s="298" t="s">
        <v>18</v>
      </c>
      <c r="I2" s="299"/>
      <c r="J2" s="298" t="s">
        <v>19</v>
      </c>
      <c r="K2" s="300"/>
      <c r="L2" s="298" t="s">
        <v>20</v>
      </c>
      <c r="M2" s="300"/>
      <c r="N2" s="298" t="s">
        <v>8</v>
      </c>
      <c r="O2" s="300"/>
      <c r="P2" s="298" t="s">
        <v>9</v>
      </c>
      <c r="Q2" s="300"/>
      <c r="R2" s="298" t="s">
        <v>17</v>
      </c>
      <c r="S2" s="300"/>
      <c r="T2" s="298" t="s">
        <v>10</v>
      </c>
      <c r="U2" s="300"/>
      <c r="V2" s="301" t="s">
        <v>6</v>
      </c>
      <c r="Z2" s="82"/>
    </row>
    <row r="3" spans="1:26" s="1" customFormat="1">
      <c r="A3" s="25" t="s">
        <v>7</v>
      </c>
      <c r="B3" s="26"/>
      <c r="C3" s="27"/>
      <c r="D3" s="28"/>
      <c r="E3" s="27"/>
      <c r="F3" s="291">
        <v>1</v>
      </c>
      <c r="G3" s="292"/>
      <c r="H3" s="291">
        <v>3</v>
      </c>
      <c r="I3" s="292"/>
      <c r="J3" s="291">
        <v>4</v>
      </c>
      <c r="K3" s="292"/>
      <c r="L3" s="291">
        <v>5</v>
      </c>
      <c r="M3" s="292"/>
      <c r="N3" s="291">
        <v>7</v>
      </c>
      <c r="O3" s="292"/>
      <c r="P3" s="291">
        <v>8</v>
      </c>
      <c r="Q3" s="292"/>
      <c r="R3" s="291">
        <v>9</v>
      </c>
      <c r="S3" s="292"/>
      <c r="T3" s="291">
        <v>10</v>
      </c>
      <c r="U3" s="292"/>
      <c r="V3" s="302"/>
    </row>
    <row r="4" spans="1:26" s="1" customFormat="1">
      <c r="A4" s="25" t="s">
        <v>12</v>
      </c>
      <c r="B4" s="26"/>
      <c r="C4" s="27"/>
      <c r="D4" s="28"/>
      <c r="E4" s="27"/>
      <c r="F4" s="287">
        <f ca="1">OFFSET(GrilleNE!$B$44,-(F3*2-1),0)*100*(1+$C$1)/GrilleNE!$G$4</f>
        <v>4174.9585363559409</v>
      </c>
      <c r="G4" s="288"/>
      <c r="H4" s="287">
        <f ca="1">OFFSET(GrilleNE!$B$44,-(H3*2-1),0)*100*(1+$C$1)/GrilleNE!$G$4</f>
        <v>4733.3747154548018</v>
      </c>
      <c r="I4" s="288"/>
      <c r="J4" s="287">
        <f ca="1">OFFSET(GrilleNE!$B$44,-(J3*2-1),0)*100*(1+$C$1)/GrilleNE!$G$4</f>
        <v>5096.2082212397709</v>
      </c>
      <c r="K4" s="288"/>
      <c r="L4" s="287">
        <f ca="1">OFFSET(GrilleNE!$B$44,-(L3*2-1),0)*100*(1+$C$1)/GrilleNE!$G$4</f>
        <v>5477.1467030382846</v>
      </c>
      <c r="M4" s="288"/>
      <c r="N4" s="287">
        <f ca="1">OFFSET(GrilleNE!$B$44,-(N3*2-1),0)*100*(1+$C$1)/GrilleNE!$G$4</f>
        <v>6289.0325463267809</v>
      </c>
      <c r="O4" s="288"/>
      <c r="P4" s="287">
        <f ca="1">OFFSET(GrilleNE!$B$44,-(P3*2-1),0)*100*(1+$C$1)/GrilleNE!$G$4</f>
        <v>6723.3073088138472</v>
      </c>
      <c r="Q4" s="288"/>
      <c r="R4" s="287">
        <f ca="1">OFFSET(GrilleNE!$B$44,-(R3*2-1),0)*100*(1+$C$1)/GrilleNE!$G$4</f>
        <v>7176.9592888721672</v>
      </c>
      <c r="S4" s="288"/>
      <c r="T4" s="287">
        <f ca="1">OFFSET(GrilleNE!$B$44,-(T3*2-1),0)*100*(1+$C$1)/GrilleNE!$G$4</f>
        <v>7649.3034333552823</v>
      </c>
      <c r="U4" s="288"/>
      <c r="V4" s="302"/>
    </row>
    <row r="5" spans="1:26" s="1" customFormat="1">
      <c r="A5" s="25" t="s">
        <v>21</v>
      </c>
      <c r="B5" s="26"/>
      <c r="C5" s="27"/>
      <c r="D5" s="28"/>
      <c r="E5" s="27"/>
      <c r="F5" s="29">
        <v>0</v>
      </c>
      <c r="G5" s="29">
        <v>0.12</v>
      </c>
      <c r="H5" s="29">
        <v>6.5000000000000002E-2</v>
      </c>
      <c r="I5" s="29">
        <v>0.11</v>
      </c>
      <c r="J5" s="29">
        <v>0.03</v>
      </c>
      <c r="K5" s="29">
        <v>0.1</v>
      </c>
      <c r="L5" s="29">
        <v>0</v>
      </c>
      <c r="M5" s="29">
        <v>7.0000000000000007E-2</v>
      </c>
      <c r="N5" s="29">
        <v>0</v>
      </c>
      <c r="O5" s="29">
        <v>0.12</v>
      </c>
      <c r="P5" s="29">
        <v>0.04</v>
      </c>
      <c r="Q5" s="29">
        <v>0.08</v>
      </c>
      <c r="R5" s="29">
        <v>0.08</v>
      </c>
      <c r="S5" s="29">
        <v>0.08</v>
      </c>
      <c r="T5" s="29">
        <v>0.08</v>
      </c>
      <c r="U5" s="29">
        <v>0.08</v>
      </c>
      <c r="V5" s="302"/>
    </row>
    <row r="6" spans="1:26" s="1" customFormat="1" ht="14.25" customHeight="1" thickBot="1">
      <c r="A6" s="30"/>
      <c r="B6" s="31" t="s">
        <v>4</v>
      </c>
      <c r="C6" s="32" t="s">
        <v>3</v>
      </c>
      <c r="D6" s="32" t="s">
        <v>4</v>
      </c>
      <c r="E6" s="32" t="s">
        <v>3</v>
      </c>
      <c r="F6" s="32" t="s">
        <v>4</v>
      </c>
      <c r="G6" s="32" t="s">
        <v>3</v>
      </c>
      <c r="H6" s="32" t="s">
        <v>4</v>
      </c>
      <c r="I6" s="32" t="s">
        <v>3</v>
      </c>
      <c r="J6" s="32" t="s">
        <v>4</v>
      </c>
      <c r="K6" s="32" t="s">
        <v>3</v>
      </c>
      <c r="L6" s="32" t="s">
        <v>4</v>
      </c>
      <c r="M6" s="32" t="s">
        <v>3</v>
      </c>
      <c r="N6" s="32" t="s">
        <v>4</v>
      </c>
      <c r="O6" s="32" t="s">
        <v>3</v>
      </c>
      <c r="P6" s="32" t="s">
        <v>4</v>
      </c>
      <c r="Q6" s="32" t="s">
        <v>3</v>
      </c>
      <c r="R6" s="32" t="s">
        <v>4</v>
      </c>
      <c r="S6" s="32" t="s">
        <v>3</v>
      </c>
      <c r="T6" s="32" t="s">
        <v>4</v>
      </c>
      <c r="U6" s="32" t="s">
        <v>3</v>
      </c>
      <c r="V6" s="303"/>
    </row>
    <row r="7" spans="1:26" s="1" customFormat="1" ht="14.25" customHeight="1">
      <c r="A7" s="14"/>
      <c r="B7" s="12"/>
      <c r="C7" s="7">
        <v>0.5</v>
      </c>
      <c r="D7" s="6"/>
      <c r="E7" s="7">
        <v>0.15</v>
      </c>
      <c r="F7" s="7"/>
      <c r="G7" s="22">
        <f ca="1">(G8-F8)/F8</f>
        <v>0.1200014371429598</v>
      </c>
      <c r="H7" s="9"/>
      <c r="I7" s="22">
        <f ca="1">(I8-H8)/H8</f>
        <v>0.18716813159500201</v>
      </c>
      <c r="J7" s="9"/>
      <c r="K7" s="22">
        <f ca="1">(K8-J8)/J8</f>
        <v>0.13402989905528698</v>
      </c>
      <c r="L7" s="9"/>
      <c r="M7" s="22">
        <f ca="1">(M8-L8)/L8</f>
        <v>6.9999908711647407E-2</v>
      </c>
      <c r="N7" s="9"/>
      <c r="O7" s="22">
        <f ca="1">(O8-N8)/N8</f>
        <v>0.11999427576502024</v>
      </c>
      <c r="P7" s="9"/>
      <c r="Q7" s="22">
        <f ca="1">(Q8-P8)/P8</f>
        <v>0.12499225334655428</v>
      </c>
      <c r="R7" s="9"/>
      <c r="S7" s="22">
        <f ca="1">(S8-R8)/R8</f>
        <v>0.17391106803174414</v>
      </c>
      <c r="T7" s="9"/>
      <c r="U7" s="22">
        <f ca="1">(U8-T8)/T8</f>
        <v>0.17391489694274118</v>
      </c>
      <c r="V7" s="16"/>
    </row>
    <row r="8" spans="1:26">
      <c r="A8" s="15">
        <v>1</v>
      </c>
      <c r="B8" s="11">
        <v>500</v>
      </c>
      <c r="C8" s="3">
        <f>B8*(1+$C$7)</f>
        <v>750</v>
      </c>
      <c r="D8" s="3">
        <v>600</v>
      </c>
      <c r="E8" s="3">
        <f>D8*(1+$E$7)</f>
        <v>690</v>
      </c>
      <c r="F8" s="3">
        <f ca="1">MROUND(100*(1+$C$1)/GrilleNE!$G$4*OFFSET(GrilleNE!$B$44,-(F$3*2-1),$A8-1)*(1-F$5),0.05)</f>
        <v>4174.95</v>
      </c>
      <c r="G8" s="3">
        <f ca="1">MROUND(100*(1+$C$1)/GrilleNE!$G$4*OFFSET(GrilleNE!$B$44,-(F$3*2-1),$A8-1)*(1+G$5),0.05)</f>
        <v>4675.95</v>
      </c>
      <c r="H8" s="3">
        <f ca="1">MROUND(100*(1+$C$1)/GrilleNE!$G$4*OFFSET(GrilleNE!$B$44,-(H$3*2-1),$A8-1)*(1-H$5),0.05)</f>
        <v>4425.7</v>
      </c>
      <c r="I8" s="3">
        <f ca="1">MROUND(100*(1+$C$1)/GrilleNE!$G$4*OFFSET(GrilleNE!$B$44,-(H$3*2-1),$A8-1)*(1+I$5),0.05)</f>
        <v>5254.05</v>
      </c>
      <c r="J8" s="3">
        <f ca="1">MROUND(100*(1+$C$1)/GrilleNE!$G$4*OFFSET(GrilleNE!$B$44,-(J$3*2-1),$A8-1)*(1-J$5),0.05)</f>
        <v>4943.3</v>
      </c>
      <c r="K8" s="3">
        <f ca="1">MROUND(100*(1+$C$1)/GrilleNE!$G$4*OFFSET(GrilleNE!$B$44,-(J$3*2-1),$A8-1)*(1+K$5),0.05)</f>
        <v>5605.85</v>
      </c>
      <c r="L8" s="3">
        <f ca="1">MROUND(100*(1+$C$1)/GrilleNE!$G$4*OFFSET(GrilleNE!$B$44,-(L$3*2-1),$A8-1)*(1-L$5),0.05)</f>
        <v>5477.1500000000005</v>
      </c>
      <c r="M8" s="3">
        <f ca="1">MROUND(100*(1+$C$1)/GrilleNE!$G$4*OFFSET(GrilleNE!$B$44,-(L$3*2-1),$A8-1)*(1+M$5),0.05)</f>
        <v>5860.55</v>
      </c>
      <c r="N8" s="3">
        <f ca="1">MROUND(100*(1+$C$1)/GrilleNE!$G$4*OFFSET(GrilleNE!$B$44,-(N$3*2-1),$A8-1)*(1-N$5),0.05)</f>
        <v>6289.05</v>
      </c>
      <c r="O8" s="3">
        <f ca="1">MROUND(100*(1+$C$1)/GrilleNE!$G$4*OFFSET(GrilleNE!$B$44,-(N$3*2-1),$A8-1)*(1+O$5),0.05)</f>
        <v>7043.7000000000007</v>
      </c>
      <c r="P8" s="3">
        <f ca="1">MROUND(100*(1+$C$1)/GrilleNE!$G$4*OFFSET(GrilleNE!$B$44,-(P$3*2-1),$A8-1)*(1-P$5),0.05)</f>
        <v>6454.4000000000005</v>
      </c>
      <c r="Q8" s="3">
        <f ca="1">MROUND(100*(1+$C$1)/GrilleNE!$G$4*OFFSET(GrilleNE!$B$44,-(P$3*2-1),$A8-1)*(1+Q$5),0.05)</f>
        <v>7261.1500000000005</v>
      </c>
      <c r="R8" s="3">
        <f ca="1">MROUND(100*(1+$C$1)/GrilleNE!$G$4*OFFSET(GrilleNE!$B$44,-(R$3*2-1),$A8-1)*(1-R$5),0.05)</f>
        <v>6602.8</v>
      </c>
      <c r="S8" s="3">
        <f ca="1">MROUND(100*(1+$C$1)/GrilleNE!$G$4*OFFSET(GrilleNE!$B$44,-(R$3*2-1),$A8-1)*(1+S$5),0.05)</f>
        <v>7751.1</v>
      </c>
      <c r="T8" s="3">
        <f ca="1">MROUND(100*(1+$C$1)/GrilleNE!$G$4*OFFSET(GrilleNE!$B$44,-(T$3*2-1),$A8-1)*(1-T$5),0.05)</f>
        <v>7037.35</v>
      </c>
      <c r="U8" s="3">
        <f ca="1">MROUND(100*(1+$C$1)/GrilleNE!$G$4*OFFSET(GrilleNE!$B$44,-(T$3*2-1),$A8-1)*(1+U$5),0.05)</f>
        <v>8261.25</v>
      </c>
      <c r="V8" s="17"/>
    </row>
    <row r="9" spans="1:26">
      <c r="A9" s="15">
        <v>2</v>
      </c>
      <c r="B9" s="20"/>
      <c r="C9" s="5"/>
      <c r="D9" s="3">
        <v>800</v>
      </c>
      <c r="E9" s="3">
        <f>D9*(1+$E$7)</f>
        <v>919.99999999999989</v>
      </c>
      <c r="F9" s="3">
        <f ca="1">MROUND(100*(1+$C$1)/GrilleNE!$G$4*OFFSET(GrilleNE!$B$44,-(F$3*2-1),$A9-1)*(1-F$5),0.05)</f>
        <v>4190.6000000000004</v>
      </c>
      <c r="G9" s="3">
        <f ca="1">MROUND(100*(1+$C$1)/GrilleNE!$G$4*OFFSET(GrilleNE!$B$44,-(F$3*2-1),$A9-1)*(1+G$5),0.05)</f>
        <v>4693.5</v>
      </c>
      <c r="H9" s="3">
        <f ca="1">MROUND(100*(1+$C$1)/GrilleNE!$G$4*OFFSET(GrilleNE!$B$44,-(H$3*2-1),$A9-1)*(1-H$5),0.05)</f>
        <v>4514.2</v>
      </c>
      <c r="I9" s="3">
        <f ca="1">MROUND(100*(1+$C$1)/GrilleNE!$G$4*OFFSET(GrilleNE!$B$44,-(H$3*2-1),$A9-1)*(1+I$5),0.05)</f>
        <v>5359.1</v>
      </c>
      <c r="J9" s="3">
        <f ca="1">MROUND(100*(1+$C$1)/GrilleNE!$G$4*OFFSET(GrilleNE!$B$44,-(J$3*2-1),$A9-1)*(1-J$5),0.05)</f>
        <v>5042.1500000000005</v>
      </c>
      <c r="K9" s="3">
        <f ca="1">MROUND(100*(1+$C$1)/GrilleNE!$G$4*OFFSET(GrilleNE!$B$44,-(J$3*2-1),$A9-1)*(1+K$5),0.05)</f>
        <v>5717.9000000000005</v>
      </c>
      <c r="L9" s="3">
        <f ca="1">MROUND(100*(1+$C$1)/GrilleNE!$G$4*OFFSET(GrilleNE!$B$44,-(L$3*2-1),$A9-1)*(1-L$5),0.05)</f>
        <v>5586.6500000000005</v>
      </c>
      <c r="M9" s="3">
        <f ca="1">MROUND(100*(1+$C$1)/GrilleNE!$G$4*OFFSET(GrilleNE!$B$44,-(L$3*2-1),$A9-1)*(1+M$5),0.05)</f>
        <v>5977.7000000000007</v>
      </c>
      <c r="N9" s="3">
        <f ca="1">MROUND(100*(1+$C$1)/GrilleNE!$G$4*OFFSET(GrilleNE!$B$44,-(N$3*2-1),$A9-1)*(1-N$5),0.05)</f>
        <v>6414.8</v>
      </c>
      <c r="O9" s="3">
        <f ca="1">MROUND(100*(1+$C$1)/GrilleNE!$G$4*OFFSET(GrilleNE!$B$44,-(N$3*2-1),$A9-1)*(1+O$5),0.05)</f>
        <v>7184.55</v>
      </c>
      <c r="P9" s="3">
        <f ca="1">MROUND(100*(1+$C$1)/GrilleNE!$G$4*OFFSET(GrilleNE!$B$44,-(P$3*2-1),$A9-1)*(1-P$5),0.05)</f>
        <v>6583.4500000000007</v>
      </c>
      <c r="Q9" s="3">
        <f ca="1">MROUND(100*(1+$C$1)/GrilleNE!$G$4*OFFSET(GrilleNE!$B$44,-(P$3*2-1),$A9-1)*(1+Q$5),0.05)</f>
        <v>7406.4000000000005</v>
      </c>
      <c r="R9" s="3">
        <f ca="1">MROUND(100*(1+$C$1)/GrilleNE!$G$4*OFFSET(GrilleNE!$B$44,-(R$3*2-1),$A9-1)*(1-R$5),0.05)</f>
        <v>6734.9000000000005</v>
      </c>
      <c r="S9" s="3">
        <f ca="1">MROUND(100*(1+$C$1)/GrilleNE!$G$4*OFFSET(GrilleNE!$B$44,-(R$3*2-1),$A9-1)*(1+S$5),0.05)</f>
        <v>7906.1500000000005</v>
      </c>
      <c r="T9" s="3">
        <f ca="1">MROUND(100*(1+$C$1)/GrilleNE!$G$4*OFFSET(GrilleNE!$B$44,-(T$3*2-1),$A9-1)*(1-T$5),0.05)</f>
        <v>7178.05</v>
      </c>
      <c r="U9" s="3">
        <f ca="1">MROUND(100*(1+$C$1)/GrilleNE!$G$4*OFFSET(GrilleNE!$B$44,-(T$3*2-1),$A9-1)*(1+U$5),0.05)</f>
        <v>8426.4</v>
      </c>
      <c r="V9" s="18">
        <f t="shared" ref="V9:V33" ca="1" si="0">(H9-H8)/H8</f>
        <v>1.9996836658607679E-2</v>
      </c>
    </row>
    <row r="10" spans="1:26">
      <c r="A10" s="15">
        <v>3</v>
      </c>
      <c r="B10" s="20"/>
      <c r="C10" s="5"/>
      <c r="D10" s="3">
        <v>1200</v>
      </c>
      <c r="E10" s="3">
        <f>D10*(1+$E$7)</f>
        <v>1380</v>
      </c>
      <c r="F10" s="3">
        <f ca="1">MROUND(100*(1+$C$1)/GrilleNE!$G$4*OFFSET(GrilleNE!$B$44,-(F$3*2-1),$A10-1)*(1-F$5),0.05)</f>
        <v>4215.05</v>
      </c>
      <c r="G10" s="3">
        <f ca="1">MROUND(100*(1+$C$1)/GrilleNE!$G$4*OFFSET(GrilleNE!$B$44,-(F$3*2-1),$A10-1)*(1+G$5),0.05)</f>
        <v>4720.8500000000004</v>
      </c>
      <c r="H10" s="3">
        <f ca="1">MROUND(100*(1+$C$1)/GrilleNE!$G$4*OFFSET(GrilleNE!$B$44,-(H$3*2-1),$A10-1)*(1-H$5),0.05)</f>
        <v>4602.7</v>
      </c>
      <c r="I10" s="3">
        <f ca="1">MROUND(100*(1+$C$1)/GrilleNE!$G$4*OFFSET(GrilleNE!$B$44,-(H$3*2-1),$A10-1)*(1+I$5),0.05)</f>
        <v>5464.2000000000007</v>
      </c>
      <c r="J10" s="3">
        <f ca="1">MROUND(100*(1+$C$1)/GrilleNE!$G$4*OFFSET(GrilleNE!$B$44,-(J$3*2-1),$A10-1)*(1-J$5),0.05)</f>
        <v>5141</v>
      </c>
      <c r="K10" s="3">
        <f ca="1">MROUND(100*(1+$C$1)/GrilleNE!$G$4*OFFSET(GrilleNE!$B$44,-(J$3*2-1),$A10-1)*(1+K$5),0.05)</f>
        <v>5830</v>
      </c>
      <c r="L10" s="3">
        <f ca="1">MROUND(100*(1+$C$1)/GrilleNE!$G$4*OFFSET(GrilleNE!$B$44,-(L$3*2-1),$A10-1)*(1-L$5),0.05)</f>
        <v>5696.1500000000005</v>
      </c>
      <c r="M10" s="3">
        <f ca="1">MROUND(100*(1+$C$1)/GrilleNE!$G$4*OFFSET(GrilleNE!$B$44,-(L$3*2-1),$A10-1)*(1+M$5),0.05)</f>
        <v>6094.9000000000005</v>
      </c>
      <c r="N10" s="3">
        <f ca="1">MROUND(100*(1+$C$1)/GrilleNE!$G$4*OFFSET(GrilleNE!$B$44,-(N$3*2-1),$A10-1)*(1-N$5),0.05)</f>
        <v>6540.6</v>
      </c>
      <c r="O10" s="3">
        <f ca="1">MROUND(100*(1+$C$1)/GrilleNE!$G$4*OFFSET(GrilleNE!$B$44,-(N$3*2-1),$A10-1)*(1+O$5),0.05)</f>
        <v>7325.4500000000007</v>
      </c>
      <c r="P10" s="3">
        <f ca="1">MROUND(100*(1+$C$1)/GrilleNE!$G$4*OFFSET(GrilleNE!$B$44,-(P$3*2-1),$A10-1)*(1-P$5),0.05)</f>
        <v>6712.6</v>
      </c>
      <c r="Q10" s="3">
        <f ca="1">MROUND(100*(1+$C$1)/GrilleNE!$G$4*OFFSET(GrilleNE!$B$44,-(P$3*2-1),$A10-1)*(1+Q$5),0.05)</f>
        <v>7551.6500000000005</v>
      </c>
      <c r="R10" s="3">
        <f ca="1">MROUND(100*(1+$C$1)/GrilleNE!$G$4*OFFSET(GrilleNE!$B$44,-(R$3*2-1),$A10-1)*(1-R$5),0.05)</f>
        <v>6866.9000000000005</v>
      </c>
      <c r="S10" s="3">
        <f ca="1">MROUND(100*(1+$C$1)/GrilleNE!$G$4*OFFSET(GrilleNE!$B$44,-(R$3*2-1),$A10-1)*(1+S$5),0.05)</f>
        <v>8061.1500000000005</v>
      </c>
      <c r="T10" s="3">
        <f ca="1">MROUND(100*(1+$C$1)/GrilleNE!$G$4*OFFSET(GrilleNE!$B$44,-(T$3*2-1),$A10-1)*(1-T$5),0.05)</f>
        <v>7318.8</v>
      </c>
      <c r="U10" s="3">
        <f ca="1">MROUND(100*(1+$C$1)/GrilleNE!$G$4*OFFSET(GrilleNE!$B$44,-(T$3*2-1),$A10-1)*(1+U$5),0.05)</f>
        <v>8591.65</v>
      </c>
      <c r="V10" s="18">
        <f t="shared" ca="1" si="0"/>
        <v>1.9604802622834611E-2</v>
      </c>
    </row>
    <row r="11" spans="1:26">
      <c r="A11" s="15">
        <v>4</v>
      </c>
      <c r="B11" s="20"/>
      <c r="C11" s="5"/>
      <c r="D11" s="5"/>
      <c r="E11" s="5"/>
      <c r="F11" s="3">
        <f ca="1">MROUND(100*(1+$C$1)/GrilleNE!$G$4*OFFSET(GrilleNE!$B$44,-(F$3*2-1),$A11-1)*(1-F$5),0.05)</f>
        <v>4296.05</v>
      </c>
      <c r="G11" s="3">
        <f ca="1">MROUND(100*(1+$C$1)/GrilleNE!$G$4*OFFSET(GrilleNE!$B$44,-(F$3*2-1),$A11-1)*(1+G$5),0.05)</f>
        <v>4811.6000000000004</v>
      </c>
      <c r="H11" s="3">
        <f ca="1">MROUND(100*(1+$C$1)/GrilleNE!$G$4*OFFSET(GrilleNE!$B$44,-(H$3*2-1),$A11-1)*(1-H$5),0.05)</f>
        <v>4691.25</v>
      </c>
      <c r="I11" s="3">
        <f ca="1">MROUND(100*(1+$C$1)/GrilleNE!$G$4*OFFSET(GrilleNE!$B$44,-(H$3*2-1),$A11-1)*(1+I$5),0.05)</f>
        <v>5569.3</v>
      </c>
      <c r="J11" s="3">
        <f ca="1">MROUND(100*(1+$C$1)/GrilleNE!$G$4*OFFSET(GrilleNE!$B$44,-(J$3*2-1),$A11-1)*(1-J$5),0.05)</f>
        <v>5239.9500000000007</v>
      </c>
      <c r="K11" s="3">
        <f ca="1">MROUND(100*(1+$C$1)/GrilleNE!$G$4*OFFSET(GrilleNE!$B$44,-(J$3*2-1),$A11-1)*(1+K$5),0.05)</f>
        <v>5942.2000000000007</v>
      </c>
      <c r="L11" s="3">
        <f ca="1">MROUND(100*(1+$C$1)/GrilleNE!$G$4*OFFSET(GrilleNE!$B$44,-(L$3*2-1),$A11-1)*(1-L$5),0.05)</f>
        <v>5805.75</v>
      </c>
      <c r="M11" s="3">
        <f ca="1">MROUND(100*(1+$C$1)/GrilleNE!$G$4*OFFSET(GrilleNE!$B$44,-(L$3*2-1),$A11-1)*(1+M$5),0.05)</f>
        <v>6212.1500000000005</v>
      </c>
      <c r="N11" s="3">
        <f ca="1">MROUND(100*(1+$C$1)/GrilleNE!$G$4*OFFSET(GrilleNE!$B$44,-(N$3*2-1),$A11-1)*(1-N$5),0.05)</f>
        <v>6666.35</v>
      </c>
      <c r="O11" s="3">
        <f ca="1">MROUND(100*(1+$C$1)/GrilleNE!$G$4*OFFSET(GrilleNE!$B$44,-(N$3*2-1),$A11-1)*(1+O$5),0.05)</f>
        <v>7466.3</v>
      </c>
      <c r="P11" s="3">
        <f ca="1">MROUND(100*(1+$C$1)/GrilleNE!$G$4*OFFSET(GrilleNE!$B$44,-(P$3*2-1),$A11-1)*(1-P$5),0.05)</f>
        <v>6841.7000000000007</v>
      </c>
      <c r="Q11" s="3">
        <f ca="1">MROUND(100*(1+$C$1)/GrilleNE!$G$4*OFFSET(GrilleNE!$B$44,-(P$3*2-1),$A11-1)*(1+Q$5),0.05)</f>
        <v>7696.9000000000005</v>
      </c>
      <c r="R11" s="3">
        <f ca="1">MROUND(100*(1+$C$1)/GrilleNE!$G$4*OFFSET(GrilleNE!$B$44,-(R$3*2-1),$A11-1)*(1-R$5),0.05)</f>
        <v>6998.9500000000007</v>
      </c>
      <c r="S11" s="3">
        <f ca="1">MROUND(100*(1+$C$1)/GrilleNE!$G$4*OFFSET(GrilleNE!$B$44,-(R$3*2-1),$A11-1)*(1+S$5),0.05)</f>
        <v>8216.15</v>
      </c>
      <c r="T11" s="3">
        <f ca="1">MROUND(100*(1+$C$1)/GrilleNE!$G$4*OFFSET(GrilleNE!$B$44,-(T$3*2-1),$A11-1)*(1-T$5),0.05)</f>
        <v>7459.55</v>
      </c>
      <c r="U11" s="3">
        <f ca="1">MROUND(100*(1+$C$1)/GrilleNE!$G$4*OFFSET(GrilleNE!$B$44,-(T$3*2-1),$A11-1)*(1+U$5),0.05)</f>
        <v>8756.85</v>
      </c>
      <c r="V11" s="18">
        <f t="shared" ca="1" si="0"/>
        <v>1.9238707715036867E-2</v>
      </c>
    </row>
    <row r="12" spans="1:26">
      <c r="A12" s="15">
        <v>5</v>
      </c>
      <c r="B12" s="20"/>
      <c r="C12" s="5"/>
      <c r="D12" s="5"/>
      <c r="E12" s="5"/>
      <c r="F12" s="3">
        <f ca="1">MROUND(100*(1+$C$1)/GrilleNE!$G$4*OFFSET(GrilleNE!$B$44,-(F$3*2-1),$A12-1)*(1-F$5),0.05)</f>
        <v>4377.1000000000004</v>
      </c>
      <c r="G12" s="3">
        <f ca="1">MROUND(100*(1+$C$1)/GrilleNE!$G$4*OFFSET(GrilleNE!$B$44,-(F$3*2-1),$A12-1)*(1+G$5),0.05)</f>
        <v>4902.3500000000004</v>
      </c>
      <c r="H12" s="3">
        <f ca="1">MROUND(100*(1+$C$1)/GrilleNE!$G$4*OFFSET(GrilleNE!$B$44,-(H$3*2-1),$A12-1)*(1-H$5),0.05)</f>
        <v>4779.8</v>
      </c>
      <c r="I12" s="3">
        <f ca="1">MROUND(100*(1+$C$1)/GrilleNE!$G$4*OFFSET(GrilleNE!$B$44,-(H$3*2-1),$A12-1)*(1+I$5),0.05)</f>
        <v>5674.4000000000005</v>
      </c>
      <c r="J12" s="3">
        <f ca="1">MROUND(100*(1+$C$1)/GrilleNE!$G$4*OFFSET(GrilleNE!$B$44,-(J$3*2-1),$A12-1)*(1-J$5),0.05)</f>
        <v>5338.75</v>
      </c>
      <c r="K12" s="3">
        <f ca="1">MROUND(100*(1+$C$1)/GrilleNE!$G$4*OFFSET(GrilleNE!$B$44,-(J$3*2-1),$A12-1)*(1+K$5),0.05)</f>
        <v>6054.25</v>
      </c>
      <c r="L12" s="3">
        <f ca="1">MROUND(100*(1+$C$1)/GrilleNE!$G$4*OFFSET(GrilleNE!$B$44,-(L$3*2-1),$A12-1)*(1-L$5),0.05)</f>
        <v>5915.3</v>
      </c>
      <c r="M12" s="3">
        <f ca="1">MROUND(100*(1+$C$1)/GrilleNE!$G$4*OFFSET(GrilleNE!$B$44,-(L$3*2-1),$A12-1)*(1+M$5),0.05)</f>
        <v>6329.35</v>
      </c>
      <c r="N12" s="3">
        <f ca="1">MROUND(100*(1+$C$1)/GrilleNE!$G$4*OFFSET(GrilleNE!$B$44,-(N$3*2-1),$A12-1)*(1-N$5),0.05)</f>
        <v>6792.1500000000005</v>
      </c>
      <c r="O12" s="3">
        <f ca="1">MROUND(100*(1+$C$1)/GrilleNE!$G$4*OFFSET(GrilleNE!$B$44,-(N$3*2-1),$A12-1)*(1+O$5),0.05)</f>
        <v>7607.2000000000007</v>
      </c>
      <c r="P12" s="3">
        <f ca="1">MROUND(100*(1+$C$1)/GrilleNE!$G$4*OFFSET(GrilleNE!$B$44,-(P$3*2-1),$A12-1)*(1-P$5),0.05)</f>
        <v>6970.75</v>
      </c>
      <c r="Q12" s="3">
        <f ca="1">MROUND(100*(1+$C$1)/GrilleNE!$G$4*OFFSET(GrilleNE!$B$44,-(P$3*2-1),$A12-1)*(1+Q$5),0.05)</f>
        <v>7842.1</v>
      </c>
      <c r="R12" s="3">
        <f ca="1">MROUND(100*(1+$C$1)/GrilleNE!$G$4*OFFSET(GrilleNE!$B$44,-(R$3*2-1),$A12-1)*(1-R$5),0.05)</f>
        <v>7131.05</v>
      </c>
      <c r="S12" s="3">
        <f ca="1">MROUND(100*(1+$C$1)/GrilleNE!$G$4*OFFSET(GrilleNE!$B$44,-(R$3*2-1),$A12-1)*(1+S$5),0.05)</f>
        <v>8371.2000000000007</v>
      </c>
      <c r="T12" s="3">
        <f ca="1">MROUND(100*(1+$C$1)/GrilleNE!$G$4*OFFSET(GrilleNE!$B$44,-(T$3*2-1),$A12-1)*(1-T$5),0.05)</f>
        <v>7600.3</v>
      </c>
      <c r="U12" s="3">
        <f ca="1">MROUND(100*(1+$C$1)/GrilleNE!$G$4*OFFSET(GrilleNE!$B$44,-(T$3*2-1),$A12-1)*(1+U$5),0.05)</f>
        <v>8922.1</v>
      </c>
      <c r="V12" s="18">
        <f t="shared" ca="1" si="0"/>
        <v>1.8875566213695748E-2</v>
      </c>
    </row>
    <row r="13" spans="1:26">
      <c r="A13" s="15">
        <v>6</v>
      </c>
      <c r="B13" s="20"/>
      <c r="C13" s="5"/>
      <c r="D13" s="5"/>
      <c r="E13" s="5"/>
      <c r="F13" s="3">
        <f ca="1">MROUND(100*(1+$C$1)/GrilleNE!$G$4*OFFSET(GrilleNE!$B$44,-(F$3*2-1),$A13-1)*(1-F$5),0.05)</f>
        <v>4450.1000000000004</v>
      </c>
      <c r="G13" s="3">
        <f ca="1">MROUND(100*(1+$C$1)/GrilleNE!$G$4*OFFSET(GrilleNE!$B$44,-(F$3*2-1),$A13-1)*(1+G$5),0.05)</f>
        <v>4984.1000000000004</v>
      </c>
      <c r="H13" s="3">
        <f ca="1">MROUND(100*(1+$C$1)/GrilleNE!$G$4*OFFSET(GrilleNE!$B$44,-(H$3*2-1),$A13-1)*(1-H$5),0.05)</f>
        <v>4859.45</v>
      </c>
      <c r="I13" s="3">
        <f ca="1">MROUND(100*(1+$C$1)/GrilleNE!$G$4*OFFSET(GrilleNE!$B$44,-(H$3*2-1),$A13-1)*(1+I$5),0.05)</f>
        <v>5768.9500000000007</v>
      </c>
      <c r="J13" s="3">
        <f ca="1">MROUND(100*(1+$C$1)/GrilleNE!$G$4*OFFSET(GrilleNE!$B$44,-(J$3*2-1),$A13-1)*(1-J$5),0.05)</f>
        <v>5427.7000000000007</v>
      </c>
      <c r="K13" s="3">
        <f ca="1">MROUND(100*(1+$C$1)/GrilleNE!$G$4*OFFSET(GrilleNE!$B$44,-(J$3*2-1),$A13-1)*(1+K$5),0.05)</f>
        <v>6155.1</v>
      </c>
      <c r="L13" s="3">
        <f ca="1">MROUND(100*(1+$C$1)/GrilleNE!$G$4*OFFSET(GrilleNE!$B$44,-(L$3*2-1),$A13-1)*(1-L$5),0.05)</f>
        <v>6013.9000000000005</v>
      </c>
      <c r="M13" s="3">
        <f ca="1">MROUND(100*(1+$C$1)/GrilleNE!$G$4*OFFSET(GrilleNE!$B$44,-(L$3*2-1),$A13-1)*(1+M$5),0.05)</f>
        <v>6434.85</v>
      </c>
      <c r="N13" s="3">
        <f ca="1">MROUND(100*(1+$C$1)/GrilleNE!$G$4*OFFSET(GrilleNE!$B$44,-(N$3*2-1),$A13-1)*(1-N$5),0.05)</f>
        <v>6905.35</v>
      </c>
      <c r="O13" s="3">
        <f ca="1">MROUND(100*(1+$C$1)/GrilleNE!$G$4*OFFSET(GrilleNE!$B$44,-(N$3*2-1),$A13-1)*(1+O$5),0.05)</f>
        <v>7734</v>
      </c>
      <c r="P13" s="3">
        <f ca="1">MROUND(100*(1+$C$1)/GrilleNE!$G$4*OFFSET(GrilleNE!$B$44,-(P$3*2-1),$A13-1)*(1-P$5),0.05)</f>
        <v>7086.9500000000007</v>
      </c>
      <c r="Q13" s="3">
        <f ca="1">MROUND(100*(1+$C$1)/GrilleNE!$G$4*OFFSET(GrilleNE!$B$44,-(P$3*2-1),$A13-1)*(1+Q$5),0.05)</f>
        <v>7972.8</v>
      </c>
      <c r="R13" s="3">
        <f ca="1">MROUND(100*(1+$C$1)/GrilleNE!$G$4*OFFSET(GrilleNE!$B$44,-(R$3*2-1),$A13-1)*(1-R$5),0.05)</f>
        <v>7249.9000000000005</v>
      </c>
      <c r="S13" s="3">
        <f ca="1">MROUND(100*(1+$C$1)/GrilleNE!$G$4*OFFSET(GrilleNE!$B$44,-(R$3*2-1),$A13-1)*(1+S$5),0.05)</f>
        <v>8510.75</v>
      </c>
      <c r="T13" s="3">
        <f ca="1">MROUND(100*(1+$C$1)/GrilleNE!$G$4*OFFSET(GrilleNE!$B$44,-(T$3*2-1),$A13-1)*(1-T$5),0.05)</f>
        <v>7727</v>
      </c>
      <c r="U13" s="3">
        <f ca="1">MROUND(100*(1+$C$1)/GrilleNE!$G$4*OFFSET(GrilleNE!$B$44,-(T$3*2-1),$A13-1)*(1+U$5),0.05)</f>
        <v>9070.8000000000011</v>
      </c>
      <c r="V13" s="18">
        <f t="shared" ca="1" si="0"/>
        <v>1.6663877149671456E-2</v>
      </c>
    </row>
    <row r="14" spans="1:26">
      <c r="A14" s="15">
        <v>7</v>
      </c>
      <c r="B14" s="20"/>
      <c r="C14" s="5"/>
      <c r="D14" s="5"/>
      <c r="E14" s="5"/>
      <c r="F14" s="3">
        <f ca="1">MROUND(100*(1+$C$1)/GrilleNE!$G$4*OFFSET(GrilleNE!$B$44,-(F$3*2-1),$A14-1)*(1-F$5),0.05)</f>
        <v>4523</v>
      </c>
      <c r="G14" s="3">
        <f ca="1">MROUND(100*(1+$C$1)/GrilleNE!$G$4*OFFSET(GrilleNE!$B$44,-(F$3*2-1),$A14-1)*(1+G$5),0.05)</f>
        <v>5065.8</v>
      </c>
      <c r="H14" s="3">
        <f ca="1">MROUND(100*(1+$C$1)/GrilleNE!$G$4*OFFSET(GrilleNE!$B$44,-(H$3*2-1),$A14-1)*(1-H$5),0.05)</f>
        <v>4939.1000000000004</v>
      </c>
      <c r="I14" s="3">
        <f ca="1">MROUND(100*(1+$C$1)/GrilleNE!$G$4*OFFSET(GrilleNE!$B$44,-(H$3*2-1),$A14-1)*(1+I$5),0.05)</f>
        <v>5863.5</v>
      </c>
      <c r="J14" s="3">
        <f ca="1">MROUND(100*(1+$C$1)/GrilleNE!$G$4*OFFSET(GrilleNE!$B$44,-(J$3*2-1),$A14-1)*(1-J$5),0.05)</f>
        <v>5516.75</v>
      </c>
      <c r="K14" s="3">
        <f ca="1">MROUND(100*(1+$C$1)/GrilleNE!$G$4*OFFSET(GrilleNE!$B$44,-(J$3*2-1),$A14-1)*(1+K$5),0.05)</f>
        <v>6256.1</v>
      </c>
      <c r="L14" s="3">
        <f ca="1">MROUND(100*(1+$C$1)/GrilleNE!$G$4*OFFSET(GrilleNE!$B$44,-(L$3*2-1),$A14-1)*(1-L$5),0.05)</f>
        <v>6112.4500000000007</v>
      </c>
      <c r="M14" s="3">
        <f ca="1">MROUND(100*(1+$C$1)/GrilleNE!$G$4*OFFSET(GrilleNE!$B$44,-(L$3*2-1),$A14-1)*(1+M$5),0.05)</f>
        <v>6540.3</v>
      </c>
      <c r="N14" s="3">
        <f ca="1">MROUND(100*(1+$C$1)/GrilleNE!$G$4*OFFSET(GrilleNE!$B$44,-(N$3*2-1),$A14-1)*(1-N$5),0.05)</f>
        <v>7018.5</v>
      </c>
      <c r="O14" s="3">
        <f ca="1">MROUND(100*(1+$C$1)/GrilleNE!$G$4*OFFSET(GrilleNE!$B$44,-(N$3*2-1),$A14-1)*(1+O$5),0.05)</f>
        <v>7860.75</v>
      </c>
      <c r="P14" s="3">
        <f ca="1">MROUND(100*(1+$C$1)/GrilleNE!$G$4*OFFSET(GrilleNE!$B$44,-(P$3*2-1),$A14-1)*(1-P$5),0.05)</f>
        <v>7203.05</v>
      </c>
      <c r="Q14" s="3">
        <f ca="1">MROUND(100*(1+$C$1)/GrilleNE!$G$4*OFFSET(GrilleNE!$B$44,-(P$3*2-1),$A14-1)*(1+Q$5),0.05)</f>
        <v>8103.4500000000007</v>
      </c>
      <c r="R14" s="3">
        <f ca="1">MROUND(100*(1+$C$1)/GrilleNE!$G$4*OFFSET(GrilleNE!$B$44,-(R$3*2-1),$A14-1)*(1-R$5),0.05)</f>
        <v>7368.7000000000007</v>
      </c>
      <c r="S14" s="3">
        <f ca="1">MROUND(100*(1+$C$1)/GrilleNE!$G$4*OFFSET(GrilleNE!$B$44,-(R$3*2-1),$A14-1)*(1+S$5),0.05)</f>
        <v>8650.2000000000007</v>
      </c>
      <c r="T14" s="3">
        <f ca="1">MROUND(100*(1+$C$1)/GrilleNE!$G$4*OFFSET(GrilleNE!$B$44,-(T$3*2-1),$A14-1)*(1-T$5),0.05)</f>
        <v>7853.6500000000005</v>
      </c>
      <c r="U14" s="3">
        <f ca="1">MROUND(100*(1+$C$1)/GrilleNE!$G$4*OFFSET(GrilleNE!$B$44,-(T$3*2-1),$A14-1)*(1+U$5),0.05)</f>
        <v>9219.5</v>
      </c>
      <c r="V14" s="18">
        <f t="shared" ca="1" si="0"/>
        <v>1.6390743808455802E-2</v>
      </c>
    </row>
    <row r="15" spans="1:26">
      <c r="A15" s="15">
        <v>8</v>
      </c>
      <c r="B15" s="20"/>
      <c r="C15" s="5"/>
      <c r="D15" s="5"/>
      <c r="E15" s="5"/>
      <c r="F15" s="3">
        <f ca="1">MROUND(100*(1+$C$1)/GrilleNE!$G$4*OFFSET(GrilleNE!$B$44,-(F$3*2-1),$A15-1)*(1-F$5),0.05)</f>
        <v>4595.95</v>
      </c>
      <c r="G15" s="3">
        <f ca="1">MROUND(100*(1+$C$1)/GrilleNE!$G$4*OFFSET(GrilleNE!$B$44,-(F$3*2-1),$A15-1)*(1+G$5),0.05)</f>
        <v>5147.5</v>
      </c>
      <c r="H15" s="3">
        <f ca="1">MROUND(100*(1+$C$1)/GrilleNE!$G$4*OFFSET(GrilleNE!$B$44,-(H$3*2-1),$A15-1)*(1-H$5),0.05)</f>
        <v>5018.75</v>
      </c>
      <c r="I15" s="3">
        <f ca="1">MROUND(100*(1+$C$1)/GrilleNE!$G$4*OFFSET(GrilleNE!$B$44,-(H$3*2-1),$A15-1)*(1+I$5),0.05)</f>
        <v>5958.1</v>
      </c>
      <c r="J15" s="3">
        <f ca="1">MROUND(100*(1+$C$1)/GrilleNE!$G$4*OFFSET(GrilleNE!$B$44,-(J$3*2-1),$A15-1)*(1-J$5),0.05)</f>
        <v>5605.7000000000007</v>
      </c>
      <c r="K15" s="3">
        <f ca="1">MROUND(100*(1+$C$1)/GrilleNE!$G$4*OFFSET(GrilleNE!$B$44,-(J$3*2-1),$A15-1)*(1+K$5),0.05)</f>
        <v>6356.9500000000007</v>
      </c>
      <c r="L15" s="3">
        <f ca="1">MROUND(100*(1+$C$1)/GrilleNE!$G$4*OFFSET(GrilleNE!$B$44,-(L$3*2-1),$A15-1)*(1-L$5),0.05)</f>
        <v>6211.05</v>
      </c>
      <c r="M15" s="3">
        <f ca="1">MROUND(100*(1+$C$1)/GrilleNE!$G$4*OFFSET(GrilleNE!$B$44,-(L$3*2-1),$A15-1)*(1+M$5),0.05)</f>
        <v>6645.8</v>
      </c>
      <c r="N15" s="3">
        <f ca="1">MROUND(100*(1+$C$1)/GrilleNE!$G$4*OFFSET(GrilleNE!$B$44,-(N$3*2-1),$A15-1)*(1-N$5),0.05)</f>
        <v>7131.75</v>
      </c>
      <c r="O15" s="3">
        <f ca="1">MROUND(100*(1+$C$1)/GrilleNE!$G$4*OFFSET(GrilleNE!$B$44,-(N$3*2-1),$A15-1)*(1+O$5),0.05)</f>
        <v>7987.55</v>
      </c>
      <c r="P15" s="3">
        <f ca="1">MROUND(100*(1+$C$1)/GrilleNE!$G$4*OFFSET(GrilleNE!$B$44,-(P$3*2-1),$A15-1)*(1-P$5),0.05)</f>
        <v>7319.3</v>
      </c>
      <c r="Q15" s="3">
        <f ca="1">MROUND(100*(1+$C$1)/GrilleNE!$G$4*OFFSET(GrilleNE!$B$44,-(P$3*2-1),$A15-1)*(1+Q$5),0.05)</f>
        <v>8234.2000000000007</v>
      </c>
      <c r="R15" s="3">
        <f ca="1">MROUND(100*(1+$C$1)/GrilleNE!$G$4*OFFSET(GrilleNE!$B$44,-(R$3*2-1),$A15-1)*(1-R$5),0.05)</f>
        <v>7487.6</v>
      </c>
      <c r="S15" s="3">
        <f ca="1">MROUND(100*(1+$C$1)/GrilleNE!$G$4*OFFSET(GrilleNE!$B$44,-(R$3*2-1),$A15-1)*(1+S$5),0.05)</f>
        <v>8789.75</v>
      </c>
      <c r="T15" s="3">
        <f ca="1">MROUND(100*(1+$C$1)/GrilleNE!$G$4*OFFSET(GrilleNE!$B$44,-(T$3*2-1),$A15-1)*(1-T$5),0.05)</f>
        <v>7980.35</v>
      </c>
      <c r="U15" s="3">
        <f ca="1">MROUND(100*(1+$C$1)/GrilleNE!$G$4*OFFSET(GrilleNE!$B$44,-(T$3*2-1),$A15-1)*(1+U$5),0.05)</f>
        <v>9368.25</v>
      </c>
      <c r="V15" s="18">
        <f t="shared" ca="1" si="0"/>
        <v>1.6126419793079636E-2</v>
      </c>
    </row>
    <row r="16" spans="1:26">
      <c r="A16" s="15">
        <v>9</v>
      </c>
      <c r="B16" s="20"/>
      <c r="C16" s="5"/>
      <c r="D16" s="5"/>
      <c r="E16" s="5"/>
      <c r="F16" s="3">
        <f ca="1">MROUND(100*(1+$C$1)/GrilleNE!$G$4*OFFSET(GrilleNE!$B$44,-(F$3*2-1),$A16-1)*(1-F$5),0.05)</f>
        <v>4668.95</v>
      </c>
      <c r="G16" s="3">
        <f ca="1">MROUND(100*(1+$C$1)/GrilleNE!$G$4*OFFSET(GrilleNE!$B$44,-(F$3*2-1),$A16-1)*(1+G$5),0.05)</f>
        <v>5229.2000000000007</v>
      </c>
      <c r="H16" s="3">
        <f ca="1">MROUND(100*(1+$C$1)/GrilleNE!$G$4*OFFSET(GrilleNE!$B$44,-(H$3*2-1),$A16-1)*(1-H$5),0.05)</f>
        <v>5098.4000000000005</v>
      </c>
      <c r="I16" s="3">
        <f ca="1">MROUND(100*(1+$C$1)/GrilleNE!$G$4*OFFSET(GrilleNE!$B$44,-(H$3*2-1),$A16-1)*(1+I$5),0.05)</f>
        <v>6052.6500000000005</v>
      </c>
      <c r="J16" s="3">
        <f ca="1">MROUND(100*(1+$C$1)/GrilleNE!$G$4*OFFSET(GrilleNE!$B$44,-(J$3*2-1),$A16-1)*(1-J$5),0.05)</f>
        <v>5694.6500000000005</v>
      </c>
      <c r="K16" s="3">
        <f ca="1">MROUND(100*(1+$C$1)/GrilleNE!$G$4*OFFSET(GrilleNE!$B$44,-(J$3*2-1),$A16-1)*(1+K$5),0.05)</f>
        <v>6457.85</v>
      </c>
      <c r="L16" s="3">
        <f ca="1">MROUND(100*(1+$C$1)/GrilleNE!$G$4*OFFSET(GrilleNE!$B$44,-(L$3*2-1),$A16-1)*(1-L$5),0.05)</f>
        <v>6309.7000000000007</v>
      </c>
      <c r="M16" s="3">
        <f ca="1">MROUND(100*(1+$C$1)/GrilleNE!$G$4*OFFSET(GrilleNE!$B$44,-(L$3*2-1),$A16-1)*(1+M$5),0.05)</f>
        <v>6751.35</v>
      </c>
      <c r="N16" s="3">
        <f ca="1">MROUND(100*(1+$C$1)/GrilleNE!$G$4*OFFSET(GrilleNE!$B$44,-(N$3*2-1),$A16-1)*(1-N$5),0.05)</f>
        <v>7244.9500000000007</v>
      </c>
      <c r="O16" s="3">
        <f ca="1">MROUND(100*(1+$C$1)/GrilleNE!$G$4*OFFSET(GrilleNE!$B$44,-(N$3*2-1),$A16-1)*(1+O$5),0.05)</f>
        <v>8114.3</v>
      </c>
      <c r="P16" s="3">
        <f ca="1">MROUND(100*(1+$C$1)/GrilleNE!$G$4*OFFSET(GrilleNE!$B$44,-(P$3*2-1),$A16-1)*(1-P$5),0.05)</f>
        <v>7435.4500000000007</v>
      </c>
      <c r="Q16" s="3">
        <f ca="1">MROUND(100*(1+$C$1)/GrilleNE!$G$4*OFFSET(GrilleNE!$B$44,-(P$3*2-1),$A16-1)*(1+Q$5),0.05)</f>
        <v>8364.9</v>
      </c>
      <c r="R16" s="3">
        <f ca="1">MROUND(100*(1+$C$1)/GrilleNE!$G$4*OFFSET(GrilleNE!$B$44,-(R$3*2-1),$A16-1)*(1-R$5),0.05)</f>
        <v>7606.4500000000007</v>
      </c>
      <c r="S16" s="3">
        <f ca="1">MROUND(100*(1+$C$1)/GrilleNE!$G$4*OFFSET(GrilleNE!$B$44,-(R$3*2-1),$A16-1)*(1+S$5),0.05)</f>
        <v>8929.3000000000011</v>
      </c>
      <c r="T16" s="3">
        <f ca="1">MROUND(100*(1+$C$1)/GrilleNE!$G$4*OFFSET(GrilleNE!$B$44,-(T$3*2-1),$A16-1)*(1-T$5),0.05)</f>
        <v>8107</v>
      </c>
      <c r="U16" s="3">
        <f ca="1">MROUND(100*(1+$C$1)/GrilleNE!$G$4*OFFSET(GrilleNE!$B$44,-(T$3*2-1),$A16-1)*(1+U$5),0.05)</f>
        <v>9516.9</v>
      </c>
      <c r="V16" s="18">
        <f t="shared" ca="1" si="0"/>
        <v>1.5870485678704964E-2</v>
      </c>
    </row>
    <row r="17" spans="1:22">
      <c r="A17" s="15">
        <v>10</v>
      </c>
      <c r="B17" s="20"/>
      <c r="C17" s="5"/>
      <c r="D17" s="5"/>
      <c r="E17" s="5"/>
      <c r="F17" s="3">
        <f ca="1">MROUND(100*(1+$C$1)/GrilleNE!$G$4*OFFSET(GrilleNE!$B$44,-(F$3*2-1),$A17-1)*(1-F$5),0.05)</f>
        <v>4741.9000000000005</v>
      </c>
      <c r="G17" s="3">
        <f ca="1">MROUND(100*(1+$C$1)/GrilleNE!$G$4*OFFSET(GrilleNE!$B$44,-(F$3*2-1),$A17-1)*(1+G$5),0.05)</f>
        <v>5310.9000000000005</v>
      </c>
      <c r="H17" s="3">
        <f ca="1">MROUND(100*(1+$C$1)/GrilleNE!$G$4*OFFSET(GrilleNE!$B$44,-(H$3*2-1),$A17-1)*(1-H$5),0.05)</f>
        <v>5178.1000000000004</v>
      </c>
      <c r="I17" s="3">
        <f ca="1">MROUND(100*(1+$C$1)/GrilleNE!$G$4*OFFSET(GrilleNE!$B$44,-(H$3*2-1),$A17-1)*(1+I$5),0.05)</f>
        <v>6147.25</v>
      </c>
      <c r="J17" s="3">
        <f ca="1">MROUND(100*(1+$C$1)/GrilleNE!$G$4*OFFSET(GrilleNE!$B$44,-(J$3*2-1),$A17-1)*(1-J$5),0.05)</f>
        <v>5783.7000000000007</v>
      </c>
      <c r="K17" s="3">
        <f ca="1">MROUND(100*(1+$C$1)/GrilleNE!$G$4*OFFSET(GrilleNE!$B$44,-(J$3*2-1),$A17-1)*(1+K$5),0.05)</f>
        <v>6558.8</v>
      </c>
      <c r="L17" s="3">
        <f ca="1">MROUND(100*(1+$C$1)/GrilleNE!$G$4*OFFSET(GrilleNE!$B$44,-(L$3*2-1),$A17-1)*(1-L$5),0.05)</f>
        <v>6408.25</v>
      </c>
      <c r="M17" s="3">
        <f ca="1">MROUND(100*(1+$C$1)/GrilleNE!$G$4*OFFSET(GrilleNE!$B$44,-(L$3*2-1),$A17-1)*(1+M$5),0.05)</f>
        <v>6856.8</v>
      </c>
      <c r="N17" s="3">
        <f ca="1">MROUND(100*(1+$C$1)/GrilleNE!$G$4*OFFSET(GrilleNE!$B$44,-(N$3*2-1),$A17-1)*(1-N$5),0.05)</f>
        <v>7358.1</v>
      </c>
      <c r="O17" s="3">
        <f ca="1">MROUND(100*(1+$C$1)/GrilleNE!$G$4*OFFSET(GrilleNE!$B$44,-(N$3*2-1),$A17-1)*(1+O$5),0.05)</f>
        <v>8241.1</v>
      </c>
      <c r="P17" s="3">
        <f ca="1">MROUND(100*(1+$C$1)/GrilleNE!$G$4*OFFSET(GrilleNE!$B$44,-(P$3*2-1),$A17-1)*(1-P$5),0.05)</f>
        <v>7551.6500000000005</v>
      </c>
      <c r="Q17" s="3">
        <f ca="1">MROUND(100*(1+$C$1)/GrilleNE!$G$4*OFFSET(GrilleNE!$B$44,-(P$3*2-1),$A17-1)*(1+Q$5),0.05)</f>
        <v>8495.6</v>
      </c>
      <c r="R17" s="3">
        <f ca="1">MROUND(100*(1+$C$1)/GrilleNE!$G$4*OFFSET(GrilleNE!$B$44,-(R$3*2-1),$A17-1)*(1-R$5),0.05)</f>
        <v>7725.3</v>
      </c>
      <c r="S17" s="3">
        <f ca="1">MROUND(100*(1+$C$1)/GrilleNE!$G$4*OFFSET(GrilleNE!$B$44,-(R$3*2-1),$A17-1)*(1+S$5),0.05)</f>
        <v>9068.8000000000011</v>
      </c>
      <c r="T17" s="3">
        <f ca="1">MROUND(100*(1+$C$1)/GrilleNE!$G$4*OFFSET(GrilleNE!$B$44,-(T$3*2-1),$A17-1)*(1-T$5),0.05)</f>
        <v>8233.65</v>
      </c>
      <c r="U17" s="3">
        <f ca="1">MROUND(100*(1+$C$1)/GrilleNE!$G$4*OFFSET(GrilleNE!$B$44,-(T$3*2-1),$A17-1)*(1+U$5),0.05)</f>
        <v>9665.6</v>
      </c>
      <c r="V17" s="18">
        <f t="shared" ca="1" si="0"/>
        <v>1.5632355248705439E-2</v>
      </c>
    </row>
    <row r="18" spans="1:22">
      <c r="A18" s="15">
        <v>11</v>
      </c>
      <c r="B18" s="20"/>
      <c r="C18" s="5"/>
      <c r="D18" s="5"/>
      <c r="E18" s="5"/>
      <c r="F18" s="3">
        <f ca="1">MROUND(100*(1+$C$1)/GrilleNE!$G$4*OFFSET(GrilleNE!$B$44,-(F$3*2-1),$A18-1)*(1-F$5),0.05)</f>
        <v>4814.8</v>
      </c>
      <c r="G18" s="3">
        <f ca="1">MROUND(100*(1+$C$1)/GrilleNE!$G$4*OFFSET(GrilleNE!$B$44,-(F$3*2-1),$A18-1)*(1+G$5),0.05)</f>
        <v>5392.55</v>
      </c>
      <c r="H18" s="3">
        <f ca="1">MROUND(100*(1+$C$1)/GrilleNE!$G$4*OFFSET(GrilleNE!$B$44,-(H$3*2-1),$A18-1)*(1-H$5),0.05)</f>
        <v>5257.75</v>
      </c>
      <c r="I18" s="3">
        <f ca="1">MROUND(100*(1+$C$1)/GrilleNE!$G$4*OFFSET(GrilleNE!$B$44,-(H$3*2-1),$A18-1)*(1+I$5),0.05)</f>
        <v>6241.8</v>
      </c>
      <c r="J18" s="3">
        <f ca="1">MROUND(100*(1+$C$1)/GrilleNE!$G$4*OFFSET(GrilleNE!$B$44,-(J$3*2-1),$A18-1)*(1-J$5),0.05)</f>
        <v>5872.6500000000005</v>
      </c>
      <c r="K18" s="3">
        <f ca="1">MROUND(100*(1+$C$1)/GrilleNE!$G$4*OFFSET(GrilleNE!$B$44,-(J$3*2-1),$A18-1)*(1+K$5),0.05)</f>
        <v>6659.7000000000007</v>
      </c>
      <c r="L18" s="3">
        <f ca="1">MROUND(100*(1+$C$1)/GrilleNE!$G$4*OFFSET(GrilleNE!$B$44,-(L$3*2-1),$A18-1)*(1-L$5),0.05)</f>
        <v>6506.85</v>
      </c>
      <c r="M18" s="3">
        <f ca="1">MROUND(100*(1+$C$1)/GrilleNE!$G$4*OFFSET(GrilleNE!$B$44,-(L$3*2-1),$A18-1)*(1+M$5),0.05)</f>
        <v>6962.3</v>
      </c>
      <c r="N18" s="3">
        <f ca="1">MROUND(100*(1+$C$1)/GrilleNE!$G$4*OFFSET(GrilleNE!$B$44,-(N$3*2-1),$A18-1)*(1-N$5),0.05)</f>
        <v>7471.4000000000005</v>
      </c>
      <c r="O18" s="3">
        <f ca="1">MROUND(100*(1+$C$1)/GrilleNE!$G$4*OFFSET(GrilleNE!$B$44,-(N$3*2-1),$A18-1)*(1+O$5),0.05)</f>
        <v>8367.9500000000007</v>
      </c>
      <c r="P18" s="3">
        <f ca="1">MROUND(100*(1+$C$1)/GrilleNE!$G$4*OFFSET(GrilleNE!$B$44,-(P$3*2-1),$A18-1)*(1-P$5),0.05)</f>
        <v>7667.85</v>
      </c>
      <c r="Q18" s="3">
        <f ca="1">MROUND(100*(1+$C$1)/GrilleNE!$G$4*OFFSET(GrilleNE!$B$44,-(P$3*2-1),$A18-1)*(1+Q$5),0.05)</f>
        <v>8626.3000000000011</v>
      </c>
      <c r="R18" s="3">
        <f ca="1">MROUND(100*(1+$C$1)/GrilleNE!$G$4*OFFSET(GrilleNE!$B$44,-(R$3*2-1),$A18-1)*(1-R$5),0.05)</f>
        <v>7844.1</v>
      </c>
      <c r="S18" s="3">
        <f ca="1">MROUND(100*(1+$C$1)/GrilleNE!$G$4*OFFSET(GrilleNE!$B$44,-(R$3*2-1),$A18-1)*(1+S$5),0.05)</f>
        <v>9208.3000000000011</v>
      </c>
      <c r="T18" s="3">
        <f ca="1">MROUND(100*(1+$C$1)/GrilleNE!$G$4*OFFSET(GrilleNE!$B$44,-(T$3*2-1),$A18-1)*(1-T$5),0.05)</f>
        <v>8360.35</v>
      </c>
      <c r="U18" s="3">
        <f ca="1">MROUND(100*(1+$C$1)/GrilleNE!$G$4*OFFSET(GrilleNE!$B$44,-(T$3*2-1),$A18-1)*(1+U$5),0.05)</f>
        <v>9814.3000000000011</v>
      </c>
      <c r="V18" s="18">
        <f t="shared" ca="1" si="0"/>
        <v>1.5382089955775212E-2</v>
      </c>
    </row>
    <row r="19" spans="1:22">
      <c r="A19" s="15">
        <v>12</v>
      </c>
      <c r="B19" s="20"/>
      <c r="C19" s="5"/>
      <c r="D19" s="5"/>
      <c r="E19" s="5"/>
      <c r="F19" s="3">
        <f ca="1">MROUND(100*(1+$C$1)/GrilleNE!$G$4*OFFSET(GrilleNE!$B$44,-(F$3*2-1),$A19-1)*(1-F$5),0.05)</f>
        <v>4879.7</v>
      </c>
      <c r="G19" s="3">
        <f ca="1">MROUND(100*(1+$C$1)/GrilleNE!$G$4*OFFSET(GrilleNE!$B$44,-(F$3*2-1),$A19-1)*(1+G$5),0.05)</f>
        <v>5465.25</v>
      </c>
      <c r="H19" s="3">
        <f ca="1">MROUND(100*(1+$C$1)/GrilleNE!$G$4*OFFSET(GrilleNE!$B$44,-(H$3*2-1),$A19-1)*(1-H$5),0.05)</f>
        <v>5328.55</v>
      </c>
      <c r="I19" s="3">
        <f ca="1">MROUND(100*(1+$C$1)/GrilleNE!$G$4*OFFSET(GrilleNE!$B$44,-(H$3*2-1),$A19-1)*(1+I$5),0.05)</f>
        <v>6325.9000000000005</v>
      </c>
      <c r="J19" s="3">
        <f ca="1">MROUND(100*(1+$C$1)/GrilleNE!$G$4*OFFSET(GrilleNE!$B$44,-(J$3*2-1),$A19-1)*(1-J$5),0.05)</f>
        <v>5951.75</v>
      </c>
      <c r="K19" s="3">
        <f ca="1">MROUND(100*(1+$C$1)/GrilleNE!$G$4*OFFSET(GrilleNE!$B$44,-(J$3*2-1),$A19-1)*(1+K$5),0.05)</f>
        <v>6749.4000000000005</v>
      </c>
      <c r="L19" s="3">
        <f ca="1">MROUND(100*(1+$C$1)/GrilleNE!$G$4*OFFSET(GrilleNE!$B$44,-(L$3*2-1),$A19-1)*(1-L$5),0.05)</f>
        <v>6594.4500000000007</v>
      </c>
      <c r="M19" s="3">
        <f ca="1">MROUND(100*(1+$C$1)/GrilleNE!$G$4*OFFSET(GrilleNE!$B$44,-(L$3*2-1),$A19-1)*(1+M$5),0.05)</f>
        <v>7056.1</v>
      </c>
      <c r="N19" s="3">
        <f ca="1">MROUND(100*(1+$C$1)/GrilleNE!$G$4*OFFSET(GrilleNE!$B$44,-(N$3*2-1),$A19-1)*(1-N$5),0.05)</f>
        <v>7572</v>
      </c>
      <c r="O19" s="3">
        <f ca="1">MROUND(100*(1+$C$1)/GrilleNE!$G$4*OFFSET(GrilleNE!$B$44,-(N$3*2-1),$A19-1)*(1+O$5),0.05)</f>
        <v>8480.65</v>
      </c>
      <c r="P19" s="3">
        <f ca="1">MROUND(100*(1+$C$1)/GrilleNE!$G$4*OFFSET(GrilleNE!$B$44,-(P$3*2-1),$A19-1)*(1-P$5),0.05)</f>
        <v>7771.1</v>
      </c>
      <c r="Q19" s="3">
        <f ca="1">MROUND(100*(1+$C$1)/GrilleNE!$G$4*OFFSET(GrilleNE!$B$44,-(P$3*2-1),$A19-1)*(1+Q$5),0.05)</f>
        <v>8742.4500000000007</v>
      </c>
      <c r="R19" s="3">
        <f ca="1">MROUND(100*(1+$C$1)/GrilleNE!$G$4*OFFSET(GrilleNE!$B$44,-(R$3*2-1),$A19-1)*(1-R$5),0.05)</f>
        <v>7949.8</v>
      </c>
      <c r="S19" s="3">
        <f ca="1">MROUND(100*(1+$C$1)/GrilleNE!$G$4*OFFSET(GrilleNE!$B$44,-(R$3*2-1),$A19-1)*(1+S$5),0.05)</f>
        <v>9332.35</v>
      </c>
      <c r="T19" s="3">
        <f ca="1">MROUND(100*(1+$C$1)/GrilleNE!$G$4*OFFSET(GrilleNE!$B$44,-(T$3*2-1),$A19-1)*(1-T$5),0.05)</f>
        <v>8472.9500000000007</v>
      </c>
      <c r="U19" s="3">
        <f ca="1">MROUND(100*(1+$C$1)/GrilleNE!$G$4*OFFSET(GrilleNE!$B$44,-(T$3*2-1),$A19-1)*(1+U$5),0.05)</f>
        <v>9946.5</v>
      </c>
      <c r="V19" s="18">
        <f t="shared" ca="1" si="0"/>
        <v>1.3465836146640708E-2</v>
      </c>
    </row>
    <row r="20" spans="1:22">
      <c r="A20" s="15">
        <v>13</v>
      </c>
      <c r="B20" s="20"/>
      <c r="C20" s="5"/>
      <c r="D20" s="5"/>
      <c r="E20" s="5"/>
      <c r="F20" s="3">
        <f ca="1">MROUND(100*(1+$C$1)/GrilleNE!$G$4*OFFSET(GrilleNE!$B$44,-(F$3*2-1),$A20-1)*(1-F$5),0.05)</f>
        <v>4944.55</v>
      </c>
      <c r="G20" s="3">
        <f ca="1">MROUND(100*(1+$C$1)/GrilleNE!$G$4*OFFSET(GrilleNE!$B$44,-(F$3*2-1),$A20-1)*(1+G$5),0.05)</f>
        <v>5537.9000000000005</v>
      </c>
      <c r="H20" s="3">
        <f ca="1">MROUND(100*(1+$C$1)/GrilleNE!$G$4*OFFSET(GrilleNE!$B$44,-(H$3*2-1),$A20-1)*(1-H$5),0.05)</f>
        <v>5399.35</v>
      </c>
      <c r="I20" s="3">
        <f ca="1">MROUND(100*(1+$C$1)/GrilleNE!$G$4*OFFSET(GrilleNE!$B$44,-(H$3*2-1),$A20-1)*(1+I$5),0.05)</f>
        <v>6409.9000000000005</v>
      </c>
      <c r="J20" s="3">
        <f ca="1">MROUND(100*(1+$C$1)/GrilleNE!$G$4*OFFSET(GrilleNE!$B$44,-(J$3*2-1),$A20-1)*(1-J$5),0.05)</f>
        <v>6030.85</v>
      </c>
      <c r="K20" s="3">
        <f ca="1">MROUND(100*(1+$C$1)/GrilleNE!$G$4*OFFSET(GrilleNE!$B$44,-(J$3*2-1),$A20-1)*(1+K$5),0.05)</f>
        <v>6839.1</v>
      </c>
      <c r="L20" s="3">
        <f ca="1">MROUND(100*(1+$C$1)/GrilleNE!$G$4*OFFSET(GrilleNE!$B$44,-(L$3*2-1),$A20-1)*(1-L$5),0.05)</f>
        <v>6682.05</v>
      </c>
      <c r="M20" s="3">
        <f ca="1">MROUND(100*(1+$C$1)/GrilleNE!$G$4*OFFSET(GrilleNE!$B$44,-(L$3*2-1),$A20-1)*(1+M$5),0.05)</f>
        <v>7149.8</v>
      </c>
      <c r="N20" s="3">
        <f ca="1">MROUND(100*(1+$C$1)/GrilleNE!$G$4*OFFSET(GrilleNE!$B$44,-(N$3*2-1),$A20-1)*(1-N$5),0.05)</f>
        <v>7672.6</v>
      </c>
      <c r="O20" s="3">
        <f ca="1">MROUND(100*(1+$C$1)/GrilleNE!$G$4*OFFSET(GrilleNE!$B$44,-(N$3*2-1),$A20-1)*(1+O$5),0.05)</f>
        <v>8593.3000000000011</v>
      </c>
      <c r="P20" s="3">
        <f ca="1">MROUND(100*(1+$C$1)/GrilleNE!$G$4*OFFSET(GrilleNE!$B$44,-(P$3*2-1),$A20-1)*(1-P$5),0.05)</f>
        <v>7874.4000000000005</v>
      </c>
      <c r="Q20" s="3">
        <f ca="1">MROUND(100*(1+$C$1)/GrilleNE!$G$4*OFFSET(GrilleNE!$B$44,-(P$3*2-1),$A20-1)*(1+Q$5),0.05)</f>
        <v>8858.7000000000007</v>
      </c>
      <c r="R20" s="3">
        <f ca="1">MROUND(100*(1+$C$1)/GrilleNE!$G$4*OFFSET(GrilleNE!$B$44,-(R$3*2-1),$A20-1)*(1-R$5),0.05)</f>
        <v>8055.4500000000007</v>
      </c>
      <c r="S20" s="3">
        <f ca="1">MROUND(100*(1+$C$1)/GrilleNE!$G$4*OFFSET(GrilleNE!$B$44,-(R$3*2-1),$A20-1)*(1+S$5),0.05)</f>
        <v>9456.4</v>
      </c>
      <c r="T20" s="3">
        <f ca="1">MROUND(100*(1+$C$1)/GrilleNE!$G$4*OFFSET(GrilleNE!$B$44,-(T$3*2-1),$A20-1)*(1-T$5),0.05)</f>
        <v>8585.5</v>
      </c>
      <c r="U20" s="3">
        <f ca="1">MROUND(100*(1+$C$1)/GrilleNE!$G$4*OFFSET(GrilleNE!$B$44,-(T$3*2-1),$A20-1)*(1+U$5),0.05)</f>
        <v>10078.650000000001</v>
      </c>
      <c r="V20" s="18">
        <f t="shared" ca="1" si="0"/>
        <v>1.3286916703418411E-2</v>
      </c>
    </row>
    <row r="21" spans="1:22">
      <c r="A21" s="15">
        <v>14</v>
      </c>
      <c r="B21" s="20"/>
      <c r="C21" s="5"/>
      <c r="D21" s="5"/>
      <c r="E21" s="5"/>
      <c r="F21" s="3">
        <f ca="1">MROUND(100*(1+$C$1)/GrilleNE!$G$4*OFFSET(GrilleNE!$B$44,-(F$3*2-1),$A21-1)*(1-F$5),0.05)</f>
        <v>5009.3500000000004</v>
      </c>
      <c r="G21" s="3">
        <f ca="1">MROUND(100*(1+$C$1)/GrilleNE!$G$4*OFFSET(GrilleNE!$B$44,-(F$3*2-1),$A21-1)*(1+G$5),0.05)</f>
        <v>5610.5</v>
      </c>
      <c r="H21" s="3">
        <f ca="1">MROUND(100*(1+$C$1)/GrilleNE!$G$4*OFFSET(GrilleNE!$B$44,-(H$3*2-1),$A21-1)*(1-H$5),0.05)</f>
        <v>5470.1500000000005</v>
      </c>
      <c r="I21" s="3">
        <f ca="1">MROUND(100*(1+$C$1)/GrilleNE!$G$4*OFFSET(GrilleNE!$B$44,-(H$3*2-1),$A21-1)*(1+I$5),0.05)</f>
        <v>6494</v>
      </c>
      <c r="J21" s="3">
        <f ca="1">MROUND(100*(1+$C$1)/GrilleNE!$G$4*OFFSET(GrilleNE!$B$44,-(J$3*2-1),$A21-1)*(1-J$5),0.05)</f>
        <v>6109.9500000000007</v>
      </c>
      <c r="K21" s="3">
        <f ca="1">MROUND(100*(1+$C$1)/GrilleNE!$G$4*OFFSET(GrilleNE!$B$44,-(J$3*2-1),$A21-1)*(1+K$5),0.05)</f>
        <v>6928.8</v>
      </c>
      <c r="L21" s="3">
        <f ca="1">MROUND(100*(1+$C$1)/GrilleNE!$G$4*OFFSET(GrilleNE!$B$44,-(L$3*2-1),$A21-1)*(1-L$5),0.05)</f>
        <v>6769.75</v>
      </c>
      <c r="M21" s="3">
        <f ca="1">MROUND(100*(1+$C$1)/GrilleNE!$G$4*OFFSET(GrilleNE!$B$44,-(L$3*2-1),$A21-1)*(1+M$5),0.05)</f>
        <v>7243.6500000000005</v>
      </c>
      <c r="N21" s="3">
        <f ca="1">MROUND(100*(1+$C$1)/GrilleNE!$G$4*OFFSET(GrilleNE!$B$44,-(N$3*2-1),$A21-1)*(1-N$5),0.05)</f>
        <v>7773.25</v>
      </c>
      <c r="O21" s="3">
        <f ca="1">MROUND(100*(1+$C$1)/GrilleNE!$G$4*OFFSET(GrilleNE!$B$44,-(N$3*2-1),$A21-1)*(1+O$5),0.05)</f>
        <v>8706.0500000000011</v>
      </c>
      <c r="P21" s="3">
        <f ca="1">MROUND(100*(1+$C$1)/GrilleNE!$G$4*OFFSET(GrilleNE!$B$44,-(P$3*2-1),$A21-1)*(1-P$5),0.05)</f>
        <v>7977.6500000000005</v>
      </c>
      <c r="Q21" s="3">
        <f ca="1">MROUND(100*(1+$C$1)/GrilleNE!$G$4*OFFSET(GrilleNE!$B$44,-(P$3*2-1),$A21-1)*(1+Q$5),0.05)</f>
        <v>8974.85</v>
      </c>
      <c r="R21" s="3">
        <f ca="1">MROUND(100*(1+$C$1)/GrilleNE!$G$4*OFFSET(GrilleNE!$B$44,-(R$3*2-1),$A21-1)*(1-R$5),0.05)</f>
        <v>8161.05</v>
      </c>
      <c r="S21" s="3">
        <f ca="1">MROUND(100*(1+$C$1)/GrilleNE!$G$4*OFFSET(GrilleNE!$B$44,-(R$3*2-1),$A21-1)*(1+S$5),0.05)</f>
        <v>9580.35</v>
      </c>
      <c r="T21" s="3">
        <f ca="1">MROUND(100*(1+$C$1)/GrilleNE!$G$4*OFFSET(GrilleNE!$B$44,-(T$3*2-1),$A21-1)*(1-T$5),0.05)</f>
        <v>8698.1</v>
      </c>
      <c r="U21" s="3">
        <f ca="1">MROUND(100*(1+$C$1)/GrilleNE!$G$4*OFFSET(GrilleNE!$B$44,-(T$3*2-1),$A21-1)*(1+U$5),0.05)</f>
        <v>10210.800000000001</v>
      </c>
      <c r="V21" s="18">
        <f t="shared" ca="1" si="0"/>
        <v>1.3112689490401655E-2</v>
      </c>
    </row>
    <row r="22" spans="1:22">
      <c r="A22" s="15">
        <v>15</v>
      </c>
      <c r="B22" s="20"/>
      <c r="C22" s="5"/>
      <c r="D22" s="5"/>
      <c r="E22" s="5"/>
      <c r="F22" s="3">
        <f ca="1">MROUND(100*(1+$C$1)/GrilleNE!$G$4*OFFSET(GrilleNE!$B$44,-(F$3*2-1),$A22-1)*(1-F$5),0.05)</f>
        <v>5074.25</v>
      </c>
      <c r="G22" s="3">
        <f ca="1">MROUND(100*(1+$C$1)/GrilleNE!$G$4*OFFSET(GrilleNE!$B$44,-(F$3*2-1),$A22-1)*(1+G$5),0.05)</f>
        <v>5683.1500000000005</v>
      </c>
      <c r="H22" s="3">
        <f ca="1">MROUND(100*(1+$C$1)/GrilleNE!$G$4*OFFSET(GrilleNE!$B$44,-(H$3*2-1),$A22-1)*(1-H$5),0.05)</f>
        <v>5540.9500000000007</v>
      </c>
      <c r="I22" s="3">
        <f ca="1">MROUND(100*(1+$C$1)/GrilleNE!$G$4*OFFSET(GrilleNE!$B$44,-(H$3*2-1),$A22-1)*(1+I$5),0.05)</f>
        <v>6578.05</v>
      </c>
      <c r="J22" s="3">
        <f ca="1">MROUND(100*(1+$C$1)/GrilleNE!$G$4*OFFSET(GrilleNE!$B$44,-(J$3*2-1),$A22-1)*(1-J$5),0.05)</f>
        <v>6189</v>
      </c>
      <c r="K22" s="3">
        <f ca="1">MROUND(100*(1+$C$1)/GrilleNE!$G$4*OFFSET(GrilleNE!$B$44,-(J$3*2-1),$A22-1)*(1+K$5),0.05)</f>
        <v>7018.4500000000007</v>
      </c>
      <c r="L22" s="3">
        <f ca="1">MROUND(100*(1+$C$1)/GrilleNE!$G$4*OFFSET(GrilleNE!$B$44,-(L$3*2-1),$A22-1)*(1-L$5),0.05)</f>
        <v>6857.35</v>
      </c>
      <c r="M22" s="3">
        <f ca="1">MROUND(100*(1+$C$1)/GrilleNE!$G$4*OFFSET(GrilleNE!$B$44,-(L$3*2-1),$A22-1)*(1+M$5),0.05)</f>
        <v>7337.35</v>
      </c>
      <c r="N22" s="3">
        <f ca="1">MROUND(100*(1+$C$1)/GrilleNE!$G$4*OFFSET(GrilleNE!$B$44,-(N$3*2-1),$A22-1)*(1-N$5),0.05)</f>
        <v>7873.85</v>
      </c>
      <c r="O22" s="3">
        <f ca="1">MROUND(100*(1+$C$1)/GrilleNE!$G$4*OFFSET(GrilleNE!$B$44,-(N$3*2-1),$A22-1)*(1+O$5),0.05)</f>
        <v>8818.7000000000007</v>
      </c>
      <c r="P22" s="3">
        <f ca="1">MROUND(100*(1+$C$1)/GrilleNE!$G$4*OFFSET(GrilleNE!$B$44,-(P$3*2-1),$A22-1)*(1-P$5),0.05)</f>
        <v>8080.9500000000007</v>
      </c>
      <c r="Q22" s="3">
        <f ca="1">MROUND(100*(1+$C$1)/GrilleNE!$G$4*OFFSET(GrilleNE!$B$44,-(P$3*2-1),$A22-1)*(1+Q$5),0.05)</f>
        <v>9091.0500000000011</v>
      </c>
      <c r="R22" s="3">
        <f ca="1">MROUND(100*(1+$C$1)/GrilleNE!$G$4*OFFSET(GrilleNE!$B$44,-(R$3*2-1),$A22-1)*(1-R$5),0.05)</f>
        <v>8266.7000000000007</v>
      </c>
      <c r="S22" s="3">
        <f ca="1">MROUND(100*(1+$C$1)/GrilleNE!$G$4*OFFSET(GrilleNE!$B$44,-(R$3*2-1),$A22-1)*(1+S$5),0.05)</f>
        <v>9704.4</v>
      </c>
      <c r="T22" s="3">
        <f ca="1">MROUND(100*(1+$C$1)/GrilleNE!$G$4*OFFSET(GrilleNE!$B$44,-(T$3*2-1),$A22-1)*(1-T$5),0.05)</f>
        <v>8810.75</v>
      </c>
      <c r="U22" s="3">
        <f ca="1">MROUND(100*(1+$C$1)/GrilleNE!$G$4*OFFSET(GrilleNE!$B$44,-(T$3*2-1),$A22-1)*(1+U$5),0.05)</f>
        <v>10343.050000000001</v>
      </c>
      <c r="V22" s="18">
        <f t="shared" ca="1" si="0"/>
        <v>1.2942972313373522E-2</v>
      </c>
    </row>
    <row r="23" spans="1:22">
      <c r="A23" s="15">
        <v>16</v>
      </c>
      <c r="B23" s="20"/>
      <c r="C23" s="5"/>
      <c r="D23" s="5"/>
      <c r="E23" s="5"/>
      <c r="F23" s="3">
        <f ca="1">MROUND(100*(1+$C$1)/GrilleNE!$G$4*OFFSET(GrilleNE!$B$44,-(F$3*2-1),$A23-1)*(1-F$5),0.05)</f>
        <v>5139.05</v>
      </c>
      <c r="G23" s="3">
        <f ca="1">MROUND(100*(1+$C$1)/GrilleNE!$G$4*OFFSET(GrilleNE!$B$44,-(F$3*2-1),$A23-1)*(1+G$5),0.05)</f>
        <v>5755.75</v>
      </c>
      <c r="H23" s="3">
        <f ca="1">MROUND(100*(1+$C$1)/GrilleNE!$G$4*OFFSET(GrilleNE!$B$44,-(H$3*2-1),$A23-1)*(1-H$5),0.05)</f>
        <v>5611.75</v>
      </c>
      <c r="I23" s="3">
        <f ca="1">MROUND(100*(1+$C$1)/GrilleNE!$G$4*OFFSET(GrilleNE!$B$44,-(H$3*2-1),$A23-1)*(1+I$5),0.05)</f>
        <v>6662.1</v>
      </c>
      <c r="J23" s="3">
        <f ca="1">MROUND(100*(1+$C$1)/GrilleNE!$G$4*OFFSET(GrilleNE!$B$44,-(J$3*2-1),$A23-1)*(1-J$5),0.05)</f>
        <v>6268.05</v>
      </c>
      <c r="K23" s="3">
        <f ca="1">MROUND(100*(1+$C$1)/GrilleNE!$G$4*OFFSET(GrilleNE!$B$44,-(J$3*2-1),$A23-1)*(1+K$5),0.05)</f>
        <v>7108.1</v>
      </c>
      <c r="L23" s="3">
        <f ca="1">MROUND(100*(1+$C$1)/GrilleNE!$G$4*OFFSET(GrilleNE!$B$44,-(L$3*2-1),$A23-1)*(1-L$5),0.05)</f>
        <v>6944.9500000000007</v>
      </c>
      <c r="M23" s="3">
        <f ca="1">MROUND(100*(1+$C$1)/GrilleNE!$G$4*OFFSET(GrilleNE!$B$44,-(L$3*2-1),$A23-1)*(1+M$5),0.05)</f>
        <v>7431.1</v>
      </c>
      <c r="N23" s="3">
        <f ca="1">MROUND(100*(1+$C$1)/GrilleNE!$G$4*OFFSET(GrilleNE!$B$44,-(N$3*2-1),$A23-1)*(1-N$5),0.05)</f>
        <v>7974.4500000000007</v>
      </c>
      <c r="O23" s="3">
        <f ca="1">MROUND(100*(1+$C$1)/GrilleNE!$G$4*OFFSET(GrilleNE!$B$44,-(N$3*2-1),$A23-1)*(1+O$5),0.05)</f>
        <v>8931.4</v>
      </c>
      <c r="P23" s="3">
        <f ca="1">MROUND(100*(1+$C$1)/GrilleNE!$G$4*OFFSET(GrilleNE!$B$44,-(P$3*2-1),$A23-1)*(1-P$5),0.05)</f>
        <v>8184.2000000000007</v>
      </c>
      <c r="Q23" s="3">
        <f ca="1">MROUND(100*(1+$C$1)/GrilleNE!$G$4*OFFSET(GrilleNE!$B$44,-(P$3*2-1),$A23-1)*(1+Q$5),0.05)</f>
        <v>9207.2000000000007</v>
      </c>
      <c r="R23" s="3">
        <f ca="1">MROUND(100*(1+$C$1)/GrilleNE!$G$4*OFFSET(GrilleNE!$B$44,-(R$3*2-1),$A23-1)*(1-R$5),0.05)</f>
        <v>8372.35</v>
      </c>
      <c r="S23" s="3">
        <f ca="1">MROUND(100*(1+$C$1)/GrilleNE!$G$4*OFFSET(GrilleNE!$B$44,-(R$3*2-1),$A23-1)*(1+S$5),0.05)</f>
        <v>9828.4000000000015</v>
      </c>
      <c r="T23" s="3">
        <f ca="1">MROUND(100*(1+$C$1)/GrilleNE!$G$4*OFFSET(GrilleNE!$B$44,-(T$3*2-1),$A23-1)*(1-T$5),0.05)</f>
        <v>8923.3000000000011</v>
      </c>
      <c r="U23" s="3">
        <f ca="1">MROUND(100*(1+$C$1)/GrilleNE!$G$4*OFFSET(GrilleNE!$B$44,-(T$3*2-1),$A23-1)*(1+U$5),0.05)</f>
        <v>10475.150000000001</v>
      </c>
      <c r="V23" s="18">
        <f t="shared" ca="1" si="0"/>
        <v>1.277759229013062E-2</v>
      </c>
    </row>
    <row r="24" spans="1:22">
      <c r="A24" s="15">
        <v>17</v>
      </c>
      <c r="B24" s="20"/>
      <c r="C24" s="5"/>
      <c r="D24" s="5"/>
      <c r="E24" s="5"/>
      <c r="F24" s="3">
        <f ca="1">MROUND(100*(1+$C$1)/GrilleNE!$G$4*OFFSET(GrilleNE!$B$44,-(F$3*2-1),$A24-1)*(1-F$5),0.05)</f>
        <v>5203.9000000000005</v>
      </c>
      <c r="G24" s="3">
        <f ca="1">MROUND(100*(1+$C$1)/GrilleNE!$G$4*OFFSET(GrilleNE!$B$44,-(F$3*2-1),$A24-1)*(1+G$5),0.05)</f>
        <v>5828.4000000000005</v>
      </c>
      <c r="H24" s="3">
        <f ca="1">MROUND(100*(1+$C$1)/GrilleNE!$G$4*OFFSET(GrilleNE!$B$44,-(H$3*2-1),$A24-1)*(1-H$5),0.05)</f>
        <v>5682.6</v>
      </c>
      <c r="I24" s="3">
        <f ca="1">MROUND(100*(1+$C$1)/GrilleNE!$G$4*OFFSET(GrilleNE!$B$44,-(H$3*2-1),$A24-1)*(1+I$5),0.05)</f>
        <v>6746.2000000000007</v>
      </c>
      <c r="J24" s="3">
        <f ca="1">MROUND(100*(1+$C$1)/GrilleNE!$G$4*OFFSET(GrilleNE!$B$44,-(J$3*2-1),$A24-1)*(1-J$5),0.05)</f>
        <v>6347.2000000000007</v>
      </c>
      <c r="K24" s="3">
        <f ca="1">MROUND(100*(1+$C$1)/GrilleNE!$G$4*OFFSET(GrilleNE!$B$44,-(J$3*2-1),$A24-1)*(1+K$5),0.05)</f>
        <v>7197.85</v>
      </c>
      <c r="L24" s="3">
        <f ca="1">MROUND(100*(1+$C$1)/GrilleNE!$G$4*OFFSET(GrilleNE!$B$44,-(L$3*2-1),$A24-1)*(1-L$5),0.05)</f>
        <v>7032.6500000000005</v>
      </c>
      <c r="M24" s="3">
        <f ca="1">MROUND(100*(1+$C$1)/GrilleNE!$G$4*OFFSET(GrilleNE!$B$44,-(L$3*2-1),$A24-1)*(1+M$5),0.05)</f>
        <v>7524.9500000000007</v>
      </c>
      <c r="N24" s="3">
        <f ca="1">MROUND(100*(1+$C$1)/GrilleNE!$G$4*OFFSET(GrilleNE!$B$44,-(N$3*2-1),$A24-1)*(1-N$5),0.05)</f>
        <v>8075.1</v>
      </c>
      <c r="O24" s="3">
        <f ca="1">MROUND(100*(1+$C$1)/GrilleNE!$G$4*OFFSET(GrilleNE!$B$44,-(N$3*2-1),$A24-1)*(1+O$5),0.05)</f>
        <v>9044.15</v>
      </c>
      <c r="P24" s="3">
        <f ca="1">MROUND(100*(1+$C$1)/GrilleNE!$G$4*OFFSET(GrilleNE!$B$44,-(P$3*2-1),$A24-1)*(1-P$5),0.05)</f>
        <v>8287.5</v>
      </c>
      <c r="Q24" s="3">
        <f ca="1">MROUND(100*(1+$C$1)/GrilleNE!$G$4*OFFSET(GrilleNE!$B$44,-(P$3*2-1),$A24-1)*(1+Q$5),0.05)</f>
        <v>9323.4</v>
      </c>
      <c r="R24" s="3">
        <f ca="1">MROUND(100*(1+$C$1)/GrilleNE!$G$4*OFFSET(GrilleNE!$B$44,-(R$3*2-1),$A24-1)*(1-R$5),0.05)</f>
        <v>8477.9500000000007</v>
      </c>
      <c r="S24" s="3">
        <f ca="1">MROUND(100*(1+$C$1)/GrilleNE!$G$4*OFFSET(GrilleNE!$B$44,-(R$3*2-1),$A24-1)*(1+S$5),0.05)</f>
        <v>9952.4000000000015</v>
      </c>
      <c r="T24" s="3">
        <f ca="1">MROUND(100*(1+$C$1)/GrilleNE!$G$4*OFFSET(GrilleNE!$B$44,-(T$3*2-1),$A24-1)*(1-T$5),0.05)</f>
        <v>9035.9</v>
      </c>
      <c r="U24" s="3">
        <f ca="1">MROUND(100*(1+$C$1)/GrilleNE!$G$4*OFFSET(GrilleNE!$B$44,-(T$3*2-1),$A24-1)*(1+U$5),0.05)</f>
        <v>10607.400000000001</v>
      </c>
      <c r="V24" s="18">
        <f t="shared" ca="1" si="0"/>
        <v>1.2625295139662381E-2</v>
      </c>
    </row>
    <row r="25" spans="1:22">
      <c r="A25" s="15">
        <v>18</v>
      </c>
      <c r="B25" s="20"/>
      <c r="C25" s="5"/>
      <c r="D25" s="5"/>
      <c r="E25" s="5"/>
      <c r="F25" s="3">
        <f ca="1">MROUND(100*(1+$C$1)/GrilleNE!$G$4*OFFSET(GrilleNE!$B$44,-(F$3*2-1),$A25-1)*(1-F$5),0.05)</f>
        <v>5260.6500000000005</v>
      </c>
      <c r="G25" s="3">
        <f ca="1">MROUND(100*(1+$C$1)/GrilleNE!$G$4*OFFSET(GrilleNE!$B$44,-(F$3*2-1),$A25-1)*(1+G$5),0.05)</f>
        <v>5891.9500000000007</v>
      </c>
      <c r="H25" s="3">
        <f ca="1">MROUND(100*(1+$C$1)/GrilleNE!$G$4*OFFSET(GrilleNE!$B$44,-(H$3*2-1),$A25-1)*(1-H$5),0.05)</f>
        <v>5744.6</v>
      </c>
      <c r="I25" s="3">
        <f ca="1">MROUND(100*(1+$C$1)/GrilleNE!$G$4*OFFSET(GrilleNE!$B$44,-(H$3*2-1),$A25-1)*(1+I$5),0.05)</f>
        <v>6819.8</v>
      </c>
      <c r="J25" s="3">
        <f ca="1">MROUND(100*(1+$C$1)/GrilleNE!$G$4*OFFSET(GrilleNE!$B$44,-(J$3*2-1),$A25-1)*(1-J$5),0.05)</f>
        <v>6416.4000000000005</v>
      </c>
      <c r="K25" s="3">
        <f ca="1">MROUND(100*(1+$C$1)/GrilleNE!$G$4*OFFSET(GrilleNE!$B$44,-(J$3*2-1),$A25-1)*(1+K$5),0.05)</f>
        <v>7276.3</v>
      </c>
      <c r="L25" s="3">
        <f ca="1">MROUND(100*(1+$C$1)/GrilleNE!$G$4*OFFSET(GrilleNE!$B$44,-(L$3*2-1),$A25-1)*(1-L$5),0.05)</f>
        <v>7109.35</v>
      </c>
      <c r="M25" s="3">
        <f ca="1">MROUND(100*(1+$C$1)/GrilleNE!$G$4*OFFSET(GrilleNE!$B$44,-(L$3*2-1),$A25-1)*(1+M$5),0.05)</f>
        <v>7607</v>
      </c>
      <c r="N25" s="3">
        <f ca="1">MROUND(100*(1+$C$1)/GrilleNE!$G$4*OFFSET(GrilleNE!$B$44,-(N$3*2-1),$A25-1)*(1-N$5),0.05)</f>
        <v>8163.1500000000005</v>
      </c>
      <c r="O25" s="3">
        <f ca="1">MROUND(100*(1+$C$1)/GrilleNE!$G$4*OFFSET(GrilleNE!$B$44,-(N$3*2-1),$A25-1)*(1+O$5),0.05)</f>
        <v>9142.7000000000007</v>
      </c>
      <c r="P25" s="3">
        <f ca="1">MROUND(100*(1+$C$1)/GrilleNE!$G$4*OFFSET(GrilleNE!$B$44,-(P$3*2-1),$A25-1)*(1-P$5),0.05)</f>
        <v>8377.8000000000011</v>
      </c>
      <c r="Q25" s="3">
        <f ca="1">MROUND(100*(1+$C$1)/GrilleNE!$G$4*OFFSET(GrilleNE!$B$44,-(P$3*2-1),$A25-1)*(1+Q$5),0.05)</f>
        <v>9425.0500000000011</v>
      </c>
      <c r="R25" s="3">
        <f ca="1">MROUND(100*(1+$C$1)/GrilleNE!$G$4*OFFSET(GrilleNE!$B$44,-(R$3*2-1),$A25-1)*(1-R$5),0.05)</f>
        <v>8570.4500000000007</v>
      </c>
      <c r="S25" s="3">
        <f ca="1">MROUND(100*(1+$C$1)/GrilleNE!$G$4*OFFSET(GrilleNE!$B$44,-(R$3*2-1),$A25-1)*(1+S$5),0.05)</f>
        <v>10060.950000000001</v>
      </c>
      <c r="T25" s="3">
        <f ca="1">MROUND(100*(1+$C$1)/GrilleNE!$G$4*OFFSET(GrilleNE!$B$44,-(T$3*2-1),$A25-1)*(1-T$5),0.05)</f>
        <v>9134.4500000000007</v>
      </c>
      <c r="U25" s="3">
        <f ca="1">MROUND(100*(1+$C$1)/GrilleNE!$G$4*OFFSET(GrilleNE!$B$44,-(T$3*2-1),$A25-1)*(1+U$5),0.05)</f>
        <v>10723.050000000001</v>
      </c>
      <c r="V25" s="18">
        <f t="shared" ca="1" si="0"/>
        <v>1.0910498715376764E-2</v>
      </c>
    </row>
    <row r="26" spans="1:22">
      <c r="A26" s="15">
        <v>19</v>
      </c>
      <c r="B26" s="20"/>
      <c r="C26" s="5"/>
      <c r="D26" s="5"/>
      <c r="E26" s="5"/>
      <c r="F26" s="3">
        <f ca="1">MROUND(100*(1+$C$1)/GrilleNE!$G$4*OFFSET(GrilleNE!$B$44,-(F$3*2-1),$A26-1)*(1-F$5),0.05)</f>
        <v>5317.4000000000005</v>
      </c>
      <c r="G26" s="3">
        <f ca="1">MROUND(100*(1+$C$1)/GrilleNE!$G$4*OFFSET(GrilleNE!$B$44,-(F$3*2-1),$A26-1)*(1+G$5),0.05)</f>
        <v>5955.4500000000007</v>
      </c>
      <c r="H26" s="3">
        <f ca="1">MROUND(100*(1+$C$1)/GrilleNE!$G$4*OFFSET(GrilleNE!$B$44,-(H$3*2-1),$A26-1)*(1-H$5),0.05)</f>
        <v>5806.55</v>
      </c>
      <c r="I26" s="3">
        <f ca="1">MROUND(100*(1+$C$1)/GrilleNE!$G$4*OFFSET(GrilleNE!$B$44,-(H$3*2-1),$A26-1)*(1+I$5),0.05)</f>
        <v>6893.3</v>
      </c>
      <c r="J26" s="3">
        <f ca="1">MROUND(100*(1+$C$1)/GrilleNE!$G$4*OFFSET(GrilleNE!$B$44,-(J$3*2-1),$A26-1)*(1-J$5),0.05)</f>
        <v>6485.6</v>
      </c>
      <c r="K26" s="3">
        <f ca="1">MROUND(100*(1+$C$1)/GrilleNE!$G$4*OFFSET(GrilleNE!$B$44,-(J$3*2-1),$A26-1)*(1+K$5),0.05)</f>
        <v>7354.8</v>
      </c>
      <c r="L26" s="3">
        <f ca="1">MROUND(100*(1+$C$1)/GrilleNE!$G$4*OFFSET(GrilleNE!$B$44,-(L$3*2-1),$A26-1)*(1-L$5),0.05)</f>
        <v>7186</v>
      </c>
      <c r="M26" s="3">
        <f ca="1">MROUND(100*(1+$C$1)/GrilleNE!$G$4*OFFSET(GrilleNE!$B$44,-(L$3*2-1),$A26-1)*(1+M$5),0.05)</f>
        <v>7689.05</v>
      </c>
      <c r="N26" s="3">
        <f ca="1">MROUND(100*(1+$C$1)/GrilleNE!$G$4*OFFSET(GrilleNE!$B$44,-(N$3*2-1),$A26-1)*(1-N$5),0.05)</f>
        <v>8251.2000000000007</v>
      </c>
      <c r="O26" s="3">
        <f ca="1">MROUND(100*(1+$C$1)/GrilleNE!$G$4*OFFSET(GrilleNE!$B$44,-(N$3*2-1),$A26-1)*(1+O$5),0.05)</f>
        <v>9241.35</v>
      </c>
      <c r="P26" s="3">
        <f ca="1">MROUND(100*(1+$C$1)/GrilleNE!$G$4*OFFSET(GrilleNE!$B$44,-(P$3*2-1),$A26-1)*(1-P$5),0.05)</f>
        <v>8468.15</v>
      </c>
      <c r="Q26" s="3">
        <f ca="1">MROUND(100*(1+$C$1)/GrilleNE!$G$4*OFFSET(GrilleNE!$B$44,-(P$3*2-1),$A26-1)*(1+Q$5),0.05)</f>
        <v>9526.65</v>
      </c>
      <c r="R26" s="3">
        <f ca="1">MROUND(100*(1+$C$1)/GrilleNE!$G$4*OFFSET(GrilleNE!$B$44,-(R$3*2-1),$A26-1)*(1-R$5),0.05)</f>
        <v>8662.85</v>
      </c>
      <c r="S26" s="3">
        <f ca="1">MROUND(100*(1+$C$1)/GrilleNE!$G$4*OFFSET(GrilleNE!$B$44,-(R$3*2-1),$A26-1)*(1+S$5),0.05)</f>
        <v>10169.450000000001</v>
      </c>
      <c r="T26" s="3">
        <f ca="1">MROUND(100*(1+$C$1)/GrilleNE!$G$4*OFFSET(GrilleNE!$B$44,-(T$3*2-1),$A26-1)*(1-T$5),0.05)</f>
        <v>9232.9</v>
      </c>
      <c r="U26" s="3">
        <f ca="1">MROUND(100*(1+$C$1)/GrilleNE!$G$4*OFFSET(GrilleNE!$B$44,-(T$3*2-1),$A26-1)*(1+U$5),0.05)</f>
        <v>10838.650000000001</v>
      </c>
      <c r="V26" s="18">
        <f t="shared" ca="1" si="0"/>
        <v>1.0784040664275983E-2</v>
      </c>
    </row>
    <row r="27" spans="1:22">
      <c r="A27" s="15">
        <v>20</v>
      </c>
      <c r="B27" s="20"/>
      <c r="C27" s="5"/>
      <c r="D27" s="5"/>
      <c r="E27" s="5"/>
      <c r="F27" s="3">
        <f ca="1">MROUND(100*(1+$C$1)/GrilleNE!$G$4*OFFSET(GrilleNE!$B$44,-(F$3*2-1),$A27-1)*(1-F$5),0.05)</f>
        <v>5374.1500000000005</v>
      </c>
      <c r="G27" s="3">
        <f ca="1">MROUND(100*(1+$C$1)/GrilleNE!$G$4*OFFSET(GrilleNE!$B$44,-(F$3*2-1),$A27-1)*(1+G$5),0.05)</f>
        <v>6019.05</v>
      </c>
      <c r="H27" s="3">
        <f ca="1">MROUND(100*(1+$C$1)/GrilleNE!$G$4*OFFSET(GrilleNE!$B$44,-(H$3*2-1),$A27-1)*(1-H$5),0.05)</f>
        <v>5868.5</v>
      </c>
      <c r="I27" s="3">
        <f ca="1">MROUND(100*(1+$C$1)/GrilleNE!$G$4*OFFSET(GrilleNE!$B$44,-(H$3*2-1),$A27-1)*(1+I$5),0.05)</f>
        <v>6966.85</v>
      </c>
      <c r="J27" s="3">
        <f ca="1">MROUND(100*(1+$C$1)/GrilleNE!$G$4*OFFSET(GrilleNE!$B$44,-(J$3*2-1),$A27-1)*(1-J$5),0.05)</f>
        <v>6554.85</v>
      </c>
      <c r="K27" s="3">
        <f ca="1">MROUND(100*(1+$C$1)/GrilleNE!$G$4*OFFSET(GrilleNE!$B$44,-(J$3*2-1),$A27-1)*(1+K$5),0.05)</f>
        <v>7433.3</v>
      </c>
      <c r="L27" s="3">
        <f ca="1">MROUND(100*(1+$C$1)/GrilleNE!$G$4*OFFSET(GrilleNE!$B$44,-(L$3*2-1),$A27-1)*(1-L$5),0.05)</f>
        <v>7262.7000000000007</v>
      </c>
      <c r="M27" s="3">
        <f ca="1">MROUND(100*(1+$C$1)/GrilleNE!$G$4*OFFSET(GrilleNE!$B$44,-(L$3*2-1),$A27-1)*(1+M$5),0.05)</f>
        <v>7771.1</v>
      </c>
      <c r="N27" s="3">
        <f ca="1">MROUND(100*(1+$C$1)/GrilleNE!$G$4*OFFSET(GrilleNE!$B$44,-(N$3*2-1),$A27-1)*(1-N$5),0.05)</f>
        <v>8339.2000000000007</v>
      </c>
      <c r="O27" s="3">
        <f ca="1">MROUND(100*(1+$C$1)/GrilleNE!$G$4*OFFSET(GrilleNE!$B$44,-(N$3*2-1),$A27-1)*(1+O$5),0.05)</f>
        <v>9339.9</v>
      </c>
      <c r="P27" s="3">
        <f ca="1">MROUND(100*(1+$C$1)/GrilleNE!$G$4*OFFSET(GrilleNE!$B$44,-(P$3*2-1),$A27-1)*(1-P$5),0.05)</f>
        <v>8558.5500000000011</v>
      </c>
      <c r="Q27" s="3">
        <f ca="1">MROUND(100*(1+$C$1)/GrilleNE!$G$4*OFFSET(GrilleNE!$B$44,-(P$3*2-1),$A27-1)*(1+Q$5),0.05)</f>
        <v>9628.35</v>
      </c>
      <c r="R27" s="3">
        <f ca="1">MROUND(100*(1+$C$1)/GrilleNE!$G$4*OFFSET(GrilleNE!$B$44,-(R$3*2-1),$A27-1)*(1-R$5),0.05)</f>
        <v>8755.35</v>
      </c>
      <c r="S27" s="3">
        <f ca="1">MROUND(100*(1+$C$1)/GrilleNE!$G$4*OFFSET(GrilleNE!$B$44,-(R$3*2-1),$A27-1)*(1+S$5),0.05)</f>
        <v>10278</v>
      </c>
      <c r="T27" s="3">
        <f ca="1">MROUND(100*(1+$C$1)/GrilleNE!$G$4*OFFSET(GrilleNE!$B$44,-(T$3*2-1),$A27-1)*(1-T$5),0.05)</f>
        <v>9331.4500000000007</v>
      </c>
      <c r="U27" s="3">
        <f ca="1">MROUND(100*(1+$C$1)/GrilleNE!$G$4*OFFSET(GrilleNE!$B$44,-(T$3*2-1),$A27-1)*(1+U$5),0.05)</f>
        <v>10954.35</v>
      </c>
      <c r="V27" s="18">
        <f t="shared" ca="1" si="0"/>
        <v>1.0668985886628001E-2</v>
      </c>
    </row>
    <row r="28" spans="1:22">
      <c r="A28" s="15">
        <v>21</v>
      </c>
      <c r="B28" s="20"/>
      <c r="C28" s="5"/>
      <c r="D28" s="5"/>
      <c r="E28" s="5"/>
      <c r="F28" s="3">
        <f ca="1">MROUND(100*(1+$C$1)/GrilleNE!$G$4*OFFSET(GrilleNE!$B$44,-(F$3*2-1),$A28-1)*(1-F$5),0.05)</f>
        <v>5430.9000000000005</v>
      </c>
      <c r="G28" s="3">
        <f ca="1">MROUND(100*(1+$C$1)/GrilleNE!$G$4*OFFSET(GrilleNE!$B$44,-(F$3*2-1),$A28-1)*(1+G$5),0.05)</f>
        <v>6082.6</v>
      </c>
      <c r="H28" s="3">
        <f ca="1">MROUND(100*(1+$C$1)/GrilleNE!$G$4*OFFSET(GrilleNE!$B$44,-(H$3*2-1),$A28-1)*(1-H$5),0.05)</f>
        <v>5930.4500000000007</v>
      </c>
      <c r="I28" s="3">
        <f ca="1">MROUND(100*(1+$C$1)/GrilleNE!$G$4*OFFSET(GrilleNE!$B$44,-(H$3*2-1),$A28-1)*(1+I$5),0.05)</f>
        <v>7040.4000000000005</v>
      </c>
      <c r="J28" s="3">
        <f ca="1">MROUND(100*(1+$C$1)/GrilleNE!$G$4*OFFSET(GrilleNE!$B$44,-(J$3*2-1),$A28-1)*(1-J$5),0.05)</f>
        <v>6624</v>
      </c>
      <c r="K28" s="3">
        <f ca="1">MROUND(100*(1+$C$1)/GrilleNE!$G$4*OFFSET(GrilleNE!$B$44,-(J$3*2-1),$A28-1)*(1+K$5),0.05)</f>
        <v>7511.75</v>
      </c>
      <c r="L28" s="3">
        <f ca="1">MROUND(100*(1+$C$1)/GrilleNE!$G$4*OFFSET(GrilleNE!$B$44,-(L$3*2-1),$A28-1)*(1-L$5),0.05)</f>
        <v>7339.35</v>
      </c>
      <c r="M28" s="3">
        <f ca="1">MROUND(100*(1+$C$1)/GrilleNE!$G$4*OFFSET(GrilleNE!$B$44,-(L$3*2-1),$A28-1)*(1+M$5),0.05)</f>
        <v>7853.1</v>
      </c>
      <c r="N28" s="3">
        <f ca="1">MROUND(100*(1+$C$1)/GrilleNE!$G$4*OFFSET(GrilleNE!$B$44,-(N$3*2-1),$A28-1)*(1-N$5),0.05)</f>
        <v>8427.3000000000011</v>
      </c>
      <c r="O28" s="3">
        <f ca="1">MROUND(100*(1+$C$1)/GrilleNE!$G$4*OFFSET(GrilleNE!$B$44,-(N$3*2-1),$A28-1)*(1+O$5),0.05)</f>
        <v>9438.5500000000011</v>
      </c>
      <c r="P28" s="3">
        <f ca="1">MROUND(100*(1+$C$1)/GrilleNE!$G$4*OFFSET(GrilleNE!$B$44,-(P$3*2-1),$A28-1)*(1-P$5),0.05)</f>
        <v>8648.85</v>
      </c>
      <c r="Q28" s="3">
        <f ca="1">MROUND(100*(1+$C$1)/GrilleNE!$G$4*OFFSET(GrilleNE!$B$44,-(P$3*2-1),$A28-1)*(1+Q$5),0.05)</f>
        <v>9729.9500000000007</v>
      </c>
      <c r="R28" s="3">
        <f ca="1">MROUND(100*(1+$C$1)/GrilleNE!$G$4*OFFSET(GrilleNE!$B$44,-(R$3*2-1),$A28-1)*(1-R$5),0.05)</f>
        <v>8847.7000000000007</v>
      </c>
      <c r="S28" s="3">
        <f ca="1">MROUND(100*(1+$C$1)/GrilleNE!$G$4*OFFSET(GrilleNE!$B$44,-(R$3*2-1),$A28-1)*(1+S$5),0.05)</f>
        <v>10386.450000000001</v>
      </c>
      <c r="T28" s="3">
        <f ca="1">MROUND(100*(1+$C$1)/GrilleNE!$G$4*OFFSET(GrilleNE!$B$44,-(T$3*2-1),$A28-1)*(1-T$5),0.05)</f>
        <v>9430</v>
      </c>
      <c r="U28" s="3">
        <f ca="1">MROUND(100*(1+$C$1)/GrilleNE!$G$4*OFFSET(GrilleNE!$B$44,-(T$3*2-1),$A28-1)*(1+U$5),0.05)</f>
        <v>11070</v>
      </c>
      <c r="V28" s="18">
        <f t="shared" ca="1" si="0"/>
        <v>1.055636022833786E-2</v>
      </c>
    </row>
    <row r="29" spans="1:22">
      <c r="A29" s="15">
        <v>22</v>
      </c>
      <c r="B29" s="20"/>
      <c r="C29" s="5"/>
      <c r="D29" s="5"/>
      <c r="E29" s="5"/>
      <c r="F29" s="3">
        <f ca="1">MROUND(100*(1+$C$1)/GrilleNE!$G$4*OFFSET(GrilleNE!$B$44,-(F$3*2-1),$A29-1)*(1-F$5),0.05)</f>
        <v>5487.6</v>
      </c>
      <c r="G29" s="3">
        <f ca="1">MROUND(100*(1+$C$1)/GrilleNE!$G$4*OFFSET(GrilleNE!$B$44,-(F$3*2-1),$A29-1)*(1+G$5),0.05)</f>
        <v>6146.1500000000005</v>
      </c>
      <c r="H29" s="3">
        <f ca="1">MROUND(100*(1+$C$1)/GrilleNE!$G$4*OFFSET(GrilleNE!$B$44,-(H$3*2-1),$A29-1)*(1-H$5),0.05)</f>
        <v>5992.4000000000005</v>
      </c>
      <c r="I29" s="3">
        <f ca="1">MROUND(100*(1+$C$1)/GrilleNE!$G$4*OFFSET(GrilleNE!$B$44,-(H$3*2-1),$A29-1)*(1+I$5),0.05)</f>
        <v>7113.9500000000007</v>
      </c>
      <c r="J29" s="3">
        <f ca="1">MROUND(100*(1+$C$1)/GrilleNE!$G$4*OFFSET(GrilleNE!$B$44,-(J$3*2-1),$A29-1)*(1-J$5),0.05)</f>
        <v>6693.25</v>
      </c>
      <c r="K29" s="3">
        <f ca="1">MROUND(100*(1+$C$1)/GrilleNE!$G$4*OFFSET(GrilleNE!$B$44,-(J$3*2-1),$A29-1)*(1+K$5),0.05)</f>
        <v>7590.25</v>
      </c>
      <c r="L29" s="3">
        <f ca="1">MROUND(100*(1+$C$1)/GrilleNE!$G$4*OFFSET(GrilleNE!$B$44,-(L$3*2-1),$A29-1)*(1-L$5),0.05)</f>
        <v>7416.05</v>
      </c>
      <c r="M29" s="3">
        <f ca="1">MROUND(100*(1+$C$1)/GrilleNE!$G$4*OFFSET(GrilleNE!$B$44,-(L$3*2-1),$A29-1)*(1+M$5),0.05)</f>
        <v>7935.1500000000005</v>
      </c>
      <c r="N29" s="3">
        <f ca="1">MROUND(100*(1+$C$1)/GrilleNE!$G$4*OFFSET(GrilleNE!$B$44,-(N$3*2-1),$A29-1)*(1-N$5),0.05)</f>
        <v>8515.3000000000011</v>
      </c>
      <c r="O29" s="3">
        <f ca="1">MROUND(100*(1+$C$1)/GrilleNE!$G$4*OFFSET(GrilleNE!$B$44,-(N$3*2-1),$A29-1)*(1+O$5),0.05)</f>
        <v>9537.15</v>
      </c>
      <c r="P29" s="3">
        <f ca="1">MROUND(100*(1+$C$1)/GrilleNE!$G$4*OFFSET(GrilleNE!$B$44,-(P$3*2-1),$A29-1)*(1-P$5),0.05)</f>
        <v>8739.25</v>
      </c>
      <c r="Q29" s="3">
        <f ca="1">MROUND(100*(1+$C$1)/GrilleNE!$G$4*OFFSET(GrilleNE!$B$44,-(P$3*2-1),$A29-1)*(1+Q$5),0.05)</f>
        <v>9831.6500000000015</v>
      </c>
      <c r="R29" s="3">
        <f ca="1">MROUND(100*(1+$C$1)/GrilleNE!$G$4*OFFSET(GrilleNE!$B$44,-(R$3*2-1),$A29-1)*(1-R$5),0.05)</f>
        <v>8940.15</v>
      </c>
      <c r="S29" s="3">
        <f ca="1">MROUND(100*(1+$C$1)/GrilleNE!$G$4*OFFSET(GrilleNE!$B$44,-(R$3*2-1),$A29-1)*(1+S$5),0.05)</f>
        <v>10495</v>
      </c>
      <c r="T29" s="3">
        <f ca="1">MROUND(100*(1+$C$1)/GrilleNE!$G$4*OFFSET(GrilleNE!$B$44,-(T$3*2-1),$A29-1)*(1-T$5),0.05)</f>
        <v>9528.5</v>
      </c>
      <c r="U29" s="3">
        <f ca="1">MROUND(100*(1+$C$1)/GrilleNE!$G$4*OFFSET(GrilleNE!$B$44,-(T$3*2-1),$A29-1)*(1+U$5),0.05)</f>
        <v>11185.650000000001</v>
      </c>
      <c r="V29" s="18">
        <f t="shared" ca="1" si="0"/>
        <v>1.0446087565024544E-2</v>
      </c>
    </row>
    <row r="30" spans="1:22">
      <c r="A30" s="15">
        <v>23</v>
      </c>
      <c r="B30" s="20"/>
      <c r="C30" s="5"/>
      <c r="D30" s="5"/>
      <c r="E30" s="5"/>
      <c r="F30" s="3">
        <f ca="1">MROUND(100*(1+$C$1)/GrilleNE!$G$4*OFFSET(GrilleNE!$B$44,-(F$3*2-1),$A30-1)*(1-F$5),0.05)</f>
        <v>5544.35</v>
      </c>
      <c r="G30" s="3">
        <f ca="1">MROUND(100*(1+$C$1)/GrilleNE!$G$4*OFFSET(GrilleNE!$B$44,-(F$3*2-1),$A30-1)*(1+G$5),0.05)</f>
        <v>6209.6500000000005</v>
      </c>
      <c r="H30" s="3">
        <f ca="1">MROUND(100*(1+$C$1)/GrilleNE!$G$4*OFFSET(GrilleNE!$B$44,-(H$3*2-1),$A30-1)*(1-H$5),0.05)</f>
        <v>6054.35</v>
      </c>
      <c r="I30" s="3">
        <f ca="1">MROUND(100*(1+$C$1)/GrilleNE!$G$4*OFFSET(GrilleNE!$B$44,-(H$3*2-1),$A30-1)*(1+I$5),0.05)</f>
        <v>7187.5</v>
      </c>
      <c r="J30" s="3">
        <f ca="1">MROUND(100*(1+$C$1)/GrilleNE!$G$4*OFFSET(GrilleNE!$B$44,-(J$3*2-1),$A30-1)*(1-J$5),0.05)</f>
        <v>6762.4000000000005</v>
      </c>
      <c r="K30" s="3">
        <f ca="1">MROUND(100*(1+$C$1)/GrilleNE!$G$4*OFFSET(GrilleNE!$B$44,-(J$3*2-1),$A30-1)*(1+K$5),0.05)</f>
        <v>7668.7000000000007</v>
      </c>
      <c r="L30" s="3">
        <f ca="1">MROUND(100*(1+$C$1)/GrilleNE!$G$4*OFFSET(GrilleNE!$B$44,-(L$3*2-1),$A30-1)*(1-L$5),0.05)</f>
        <v>7492.7000000000007</v>
      </c>
      <c r="M30" s="3">
        <f ca="1">MROUND(100*(1+$C$1)/GrilleNE!$G$4*OFFSET(GrilleNE!$B$44,-(L$3*2-1),$A30-1)*(1+M$5),0.05)</f>
        <v>8017.2000000000007</v>
      </c>
      <c r="N30" s="3">
        <f ca="1">MROUND(100*(1+$C$1)/GrilleNE!$G$4*OFFSET(GrilleNE!$B$44,-(N$3*2-1),$A30-1)*(1-N$5),0.05)</f>
        <v>8603.4</v>
      </c>
      <c r="O30" s="3">
        <f ca="1">MROUND(100*(1+$C$1)/GrilleNE!$G$4*OFFSET(GrilleNE!$B$44,-(N$3*2-1),$A30-1)*(1+O$5),0.05)</f>
        <v>9635.8000000000011</v>
      </c>
      <c r="P30" s="3">
        <f ca="1">MROUND(100*(1+$C$1)/GrilleNE!$G$4*OFFSET(GrilleNE!$B$44,-(P$3*2-1),$A30-1)*(1-P$5),0.05)</f>
        <v>8829.6</v>
      </c>
      <c r="Q30" s="3">
        <f ca="1">MROUND(100*(1+$C$1)/GrilleNE!$G$4*OFFSET(GrilleNE!$B$44,-(P$3*2-1),$A30-1)*(1+Q$5),0.05)</f>
        <v>9933.35</v>
      </c>
      <c r="R30" s="3">
        <f ca="1">MROUND(100*(1+$C$1)/GrilleNE!$G$4*OFFSET(GrilleNE!$B$44,-(R$3*2-1),$A30-1)*(1-R$5),0.05)</f>
        <v>9032.65</v>
      </c>
      <c r="S30" s="3">
        <f ca="1">MROUND(100*(1+$C$1)/GrilleNE!$G$4*OFFSET(GrilleNE!$B$44,-(R$3*2-1),$A30-1)*(1+S$5),0.05)</f>
        <v>10603.550000000001</v>
      </c>
      <c r="T30" s="3">
        <f ca="1">MROUND(100*(1+$C$1)/GrilleNE!$G$4*OFFSET(GrilleNE!$B$44,-(T$3*2-1),$A30-1)*(1-T$5),0.05)</f>
        <v>9627.0500000000011</v>
      </c>
      <c r="U30" s="3">
        <f ca="1">MROUND(100*(1+$C$1)/GrilleNE!$G$4*OFFSET(GrilleNE!$B$44,-(T$3*2-1),$A30-1)*(1+U$5),0.05)</f>
        <v>11301.300000000001</v>
      </c>
      <c r="V30" s="18">
        <f t="shared" ca="1" si="0"/>
        <v>1.0338094920232263E-2</v>
      </c>
    </row>
    <row r="31" spans="1:22">
      <c r="A31" s="15">
        <v>24</v>
      </c>
      <c r="B31" s="20"/>
      <c r="C31" s="5"/>
      <c r="D31" s="5"/>
      <c r="E31" s="5"/>
      <c r="F31" s="3">
        <f ca="1">MROUND(100*(1+$C$1)/GrilleNE!$G$4*OFFSET(GrilleNE!$B$44,-(F$3*2-1),$A31-1)*(1-F$5),0.05)</f>
        <v>5601.1</v>
      </c>
      <c r="G31" s="3">
        <f ca="1">MROUND(100*(1+$C$1)/GrilleNE!$G$4*OFFSET(GrilleNE!$B$44,-(F$3*2-1),$A31-1)*(1+G$5),0.05)</f>
        <v>6273.2000000000007</v>
      </c>
      <c r="H31" s="3">
        <f ca="1">MROUND(100*(1+$C$1)/GrilleNE!$G$4*OFFSET(GrilleNE!$B$44,-(H$3*2-1),$A31-1)*(1-H$5),0.05)</f>
        <v>6116.3</v>
      </c>
      <c r="I31" s="3">
        <f ca="1">MROUND(100*(1+$C$1)/GrilleNE!$G$4*OFFSET(GrilleNE!$B$44,-(H$3*2-1),$A31-1)*(1+I$5),0.05)</f>
        <v>7261.1</v>
      </c>
      <c r="J31" s="3">
        <f ca="1">MROUND(100*(1+$C$1)/GrilleNE!$G$4*OFFSET(GrilleNE!$B$44,-(J$3*2-1),$A31-1)*(1-J$5),0.05)</f>
        <v>6831.6500000000005</v>
      </c>
      <c r="K31" s="3">
        <f ca="1">MROUND(100*(1+$C$1)/GrilleNE!$G$4*OFFSET(GrilleNE!$B$44,-(J$3*2-1),$A31-1)*(1+K$5),0.05)</f>
        <v>7747.25</v>
      </c>
      <c r="L31" s="3">
        <f ca="1">MROUND(100*(1+$C$1)/GrilleNE!$G$4*OFFSET(GrilleNE!$B$44,-(L$3*2-1),$A31-1)*(1-L$5),0.05)</f>
        <v>7569.4000000000005</v>
      </c>
      <c r="M31" s="3">
        <f ca="1">MROUND(100*(1+$C$1)/GrilleNE!$G$4*OFFSET(GrilleNE!$B$44,-(L$3*2-1),$A31-1)*(1+M$5),0.05)</f>
        <v>8099.25</v>
      </c>
      <c r="N31" s="3">
        <f ca="1">MROUND(100*(1+$C$1)/GrilleNE!$G$4*OFFSET(GrilleNE!$B$44,-(N$3*2-1),$A31-1)*(1-N$5),0.05)</f>
        <v>8691.4</v>
      </c>
      <c r="O31" s="3">
        <f ca="1">MROUND(100*(1+$C$1)/GrilleNE!$G$4*OFFSET(GrilleNE!$B$44,-(N$3*2-1),$A31-1)*(1+O$5),0.05)</f>
        <v>9734.4</v>
      </c>
      <c r="P31" s="3">
        <f ca="1">MROUND(100*(1+$C$1)/GrilleNE!$G$4*OFFSET(GrilleNE!$B$44,-(P$3*2-1),$A31-1)*(1-P$5),0.05)</f>
        <v>8920</v>
      </c>
      <c r="Q31" s="3">
        <f ca="1">MROUND(100*(1+$C$1)/GrilleNE!$G$4*OFFSET(GrilleNE!$B$44,-(P$3*2-1),$A31-1)*(1+Q$5),0.05)</f>
        <v>10035</v>
      </c>
      <c r="R31" s="3">
        <f ca="1">MROUND(100*(1+$C$1)/GrilleNE!$G$4*OFFSET(GrilleNE!$B$44,-(R$3*2-1),$A31-1)*(1-R$5),0.05)</f>
        <v>9125.0500000000011</v>
      </c>
      <c r="S31" s="3">
        <f ca="1">MROUND(100*(1+$C$1)/GrilleNE!$G$4*OFFSET(GrilleNE!$B$44,-(R$3*2-1),$A31-1)*(1+S$5),0.05)</f>
        <v>10712.050000000001</v>
      </c>
      <c r="T31" s="3">
        <f ca="1">MROUND(100*(1+$C$1)/GrilleNE!$G$4*OFFSET(GrilleNE!$B$44,-(T$3*2-1),$A31-1)*(1-T$5),0.05)</f>
        <v>9725.6</v>
      </c>
      <c r="U31" s="3">
        <f ca="1">MROUND(100*(1+$C$1)/GrilleNE!$G$4*OFFSET(GrilleNE!$B$44,-(T$3*2-1),$A31-1)*(1+U$5),0.05)</f>
        <v>11417</v>
      </c>
      <c r="V31" s="18">
        <f t="shared" ca="1" si="0"/>
        <v>1.0232312304376162E-2</v>
      </c>
    </row>
    <row r="32" spans="1:22">
      <c r="A32" s="15">
        <v>25</v>
      </c>
      <c r="B32" s="20"/>
      <c r="C32" s="5"/>
      <c r="D32" s="5"/>
      <c r="E32" s="5"/>
      <c r="F32" s="3">
        <f ca="1">MROUND(100*(1+$C$1)/GrilleNE!$G$4*OFFSET(GrilleNE!$B$44,-(F$3*2-1),$A32-1)*(1-F$5),0.05)</f>
        <v>5657.85</v>
      </c>
      <c r="G32" s="3">
        <f ca="1">MROUND(100*(1+$C$1)/GrilleNE!$G$4*OFFSET(GrilleNE!$B$44,-(F$3*2-1),$A32-1)*(1+G$5),0.05)</f>
        <v>6336.8</v>
      </c>
      <c r="H32" s="3">
        <f ca="1">MROUND(100*(1+$C$1)/GrilleNE!$G$4*OFFSET(GrilleNE!$B$44,-(H$3*2-1),$A32-1)*(1-H$5),0.05)</f>
        <v>6178.25</v>
      </c>
      <c r="I32" s="3">
        <f ca="1">MROUND(100*(1+$C$1)/GrilleNE!$G$4*OFFSET(GrilleNE!$B$44,-(H$3*2-1),$A32-1)*(1+I$5),0.05)</f>
        <v>7334.6500000000005</v>
      </c>
      <c r="J32" s="3">
        <f ca="1">MROUND(100*(1+$C$1)/GrilleNE!$G$4*OFFSET(GrilleNE!$B$44,-(J$3*2-1),$A32-1)*(1-J$5),0.05)</f>
        <v>6900.85</v>
      </c>
      <c r="K32" s="3">
        <f ca="1">MROUND(100*(1+$C$1)/GrilleNE!$G$4*OFFSET(GrilleNE!$B$44,-(J$3*2-1),$A32-1)*(1+K$5),0.05)</f>
        <v>7825.7000000000007</v>
      </c>
      <c r="L32" s="3">
        <f ca="1">MROUND(100*(1+$C$1)/GrilleNE!$G$4*OFFSET(GrilleNE!$B$44,-(L$3*2-1),$A32-1)*(1-L$5),0.05)</f>
        <v>7646.05</v>
      </c>
      <c r="M32" s="3">
        <f ca="1">MROUND(100*(1+$C$1)/GrilleNE!$G$4*OFFSET(GrilleNE!$B$44,-(L$3*2-1),$A32-1)*(1+M$5),0.05)</f>
        <v>8181.3</v>
      </c>
      <c r="N32" s="3">
        <f ca="1">MROUND(100*(1+$C$1)/GrilleNE!$G$4*OFFSET(GrilleNE!$B$44,-(N$3*2-1),$A32-1)*(1-N$5),0.05)</f>
        <v>8779.4500000000007</v>
      </c>
      <c r="O32" s="3">
        <f ca="1">MROUND(100*(1+$C$1)/GrilleNE!$G$4*OFFSET(GrilleNE!$B$44,-(N$3*2-1),$A32-1)*(1+O$5),0.05)</f>
        <v>9833</v>
      </c>
      <c r="P32" s="3">
        <f ca="1">MROUND(100*(1+$C$1)/GrilleNE!$G$4*OFFSET(GrilleNE!$B$44,-(P$3*2-1),$A32-1)*(1-P$5),0.05)</f>
        <v>9010.35</v>
      </c>
      <c r="Q32" s="3">
        <f ca="1">MROUND(100*(1+$C$1)/GrilleNE!$G$4*OFFSET(GrilleNE!$B$44,-(P$3*2-1),$A32-1)*(1+Q$5),0.05)</f>
        <v>10136.650000000001</v>
      </c>
      <c r="R32" s="3">
        <f ca="1">MROUND(100*(1+$C$1)/GrilleNE!$G$4*OFFSET(GrilleNE!$B$44,-(R$3*2-1),$A32-1)*(1-R$5),0.05)</f>
        <v>9217.5500000000011</v>
      </c>
      <c r="S32" s="3">
        <f ca="1">MROUND(100*(1+$C$1)/GrilleNE!$G$4*OFFSET(GrilleNE!$B$44,-(R$3*2-1),$A32-1)*(1+S$5),0.05)</f>
        <v>10820.550000000001</v>
      </c>
      <c r="T32" s="3">
        <f ca="1">MROUND(100*(1+$C$1)/GrilleNE!$G$4*OFFSET(GrilleNE!$B$44,-(T$3*2-1),$A32-1)*(1-T$5),0.05)</f>
        <v>9824.1</v>
      </c>
      <c r="U32" s="3">
        <f ca="1">MROUND(100*(1+$C$1)/GrilleNE!$G$4*OFFSET(GrilleNE!$B$44,-(T$3*2-1),$A32-1)*(1+U$5),0.05)</f>
        <v>11532.650000000001</v>
      </c>
      <c r="V32" s="18">
        <f t="shared" ca="1" si="0"/>
        <v>1.0128672563477889E-2</v>
      </c>
    </row>
    <row r="33" spans="1:22" ht="13.5" thickBot="1">
      <c r="A33" s="15">
        <v>26</v>
      </c>
      <c r="B33" s="21"/>
      <c r="C33" s="13"/>
      <c r="D33" s="13"/>
      <c r="E33" s="13"/>
      <c r="F33" s="24">
        <f ca="1">MROUND(100*(1+$C$1)/GrilleNE!$G$4*OFFSET(GrilleNE!$B$44,-(F$3*2-1),$A33-1)*(1-F$5),0.05)</f>
        <v>5714.6</v>
      </c>
      <c r="G33" s="24">
        <f ca="1">MROUND(100*(1+$C$1)/GrilleNE!$G$4*OFFSET(GrilleNE!$B$44,-(F$3*2-1),$A33-1)*(1+G$5),0.05)</f>
        <v>6400.35</v>
      </c>
      <c r="H33" s="24">
        <f ca="1">MROUND(100*(1+$C$1)/GrilleNE!$G$4*OFFSET(GrilleNE!$B$44,-(H$3*2-1),$A33-1)*(1-H$5),0.05)</f>
        <v>6240.25</v>
      </c>
      <c r="I33" s="24">
        <f ca="1">MROUND(100*(1+$C$1)/GrilleNE!$G$4*OFFSET(GrilleNE!$B$44,-(H$3*2-1),$A33-1)*(1+I$5),0.05)</f>
        <v>7408.25</v>
      </c>
      <c r="J33" s="24">
        <f ca="1">MROUND(100*(1+$C$1)/GrilleNE!$G$4*OFFSET(GrilleNE!$B$44,-(J$3*2-1),$A33-1)*(1-J$5),0.05)</f>
        <v>6970.05</v>
      </c>
      <c r="K33" s="24">
        <f ca="1">MROUND(100*(1+$C$1)/GrilleNE!$G$4*OFFSET(GrilleNE!$B$44,-(J$3*2-1),$A33-1)*(1+K$5),0.05)</f>
        <v>7904.2000000000007</v>
      </c>
      <c r="L33" s="24">
        <f ca="1">MROUND(100*(1+$C$1)/GrilleNE!$G$4*OFFSET(GrilleNE!$B$44,-(L$3*2-1),$A33-1)*(1-L$5),0.05)</f>
        <v>7722.75</v>
      </c>
      <c r="M33" s="24">
        <f ca="1">MROUND(100*(1+$C$1)/GrilleNE!$G$4*OFFSET(GrilleNE!$B$44,-(L$3*2-1),$A33-1)*(1+M$5),0.05)</f>
        <v>8263.35</v>
      </c>
      <c r="N33" s="24">
        <f ca="1">MROUND(100*(1+$C$1)/GrilleNE!$G$4*OFFSET(GrilleNE!$B$44,-(N$3*2-1),$A33-1)*(1-N$5),0.05)</f>
        <v>8867.4500000000007</v>
      </c>
      <c r="O33" s="24">
        <f ca="1">MROUND(100*(1+$C$1)/GrilleNE!$G$4*OFFSET(GrilleNE!$B$44,-(N$3*2-1),$A33-1)*(1+O$5),0.05)</f>
        <v>9931.5500000000011</v>
      </c>
      <c r="P33" s="24">
        <f ca="1">MROUND(100*(1+$C$1)/GrilleNE!$G$4*OFFSET(GrilleNE!$B$44,-(P$3*2-1),$A33-1)*(1-P$5),0.05)</f>
        <v>9100.65</v>
      </c>
      <c r="Q33" s="24">
        <f ca="1">MROUND(100*(1+$C$1)/GrilleNE!$G$4*OFFSET(GrilleNE!$B$44,-(P$3*2-1),$A33-1)*(1+Q$5),0.05)</f>
        <v>10238.25</v>
      </c>
      <c r="R33" s="24">
        <f ca="1">MROUND(100*(1+$C$1)/GrilleNE!$G$4*OFFSET(GrilleNE!$B$44,-(R$3*2-1),$A33-1)*(1-R$5),0.05)</f>
        <v>9309.9500000000007</v>
      </c>
      <c r="S33" s="24">
        <f ca="1">MROUND(100*(1+$C$1)/GrilleNE!$G$4*OFFSET(GrilleNE!$B$44,-(R$3*2-1),$A33-1)*(1+S$5),0.05)</f>
        <v>10929.050000000001</v>
      </c>
      <c r="T33" s="24">
        <f ca="1">MROUND(100*(1+$C$1)/GrilleNE!$G$4*OFFSET(GrilleNE!$B$44,-(T$3*2-1),$A33-1)*(1-T$5),0.05)</f>
        <v>9922.6500000000015</v>
      </c>
      <c r="U33" s="24">
        <f ca="1">MROUND(100*(1+$C$1)/GrilleNE!$G$4*OFFSET(GrilleNE!$B$44,-(T$3*2-1),$A33-1)*(1+U$5),0.05)</f>
        <v>11648.300000000001</v>
      </c>
      <c r="V33" s="19">
        <f t="shared" ca="1" si="0"/>
        <v>1.0035204143568163E-2</v>
      </c>
    </row>
    <row r="35" spans="1:22" ht="23.25">
      <c r="A35" s="23" t="s">
        <v>22</v>
      </c>
    </row>
    <row r="36" spans="1:22" ht="63.6" customHeight="1">
      <c r="A36" s="85" t="s">
        <v>35</v>
      </c>
      <c r="B36" s="283" t="str">
        <f>B2</f>
        <v xml:space="preserve">Stagiaire </v>
      </c>
      <c r="C36" s="284"/>
      <c r="D36" s="283" t="str">
        <f>D2</f>
        <v>Apprenti-e</v>
      </c>
      <c r="E36" s="284"/>
      <c r="F36" s="285" t="str">
        <f t="shared" ref="F36" si="1">F2</f>
        <v>Collaborateur-trice
 (non-dipl)</v>
      </c>
      <c r="G36" s="286"/>
      <c r="H36" s="285" t="str">
        <f t="shared" ref="H36" si="2">H2</f>
        <v>Collaborateur-trice
 (diplômée) 
Niveau 1</v>
      </c>
      <c r="I36" s="286"/>
      <c r="J36" s="281" t="str">
        <f t="shared" ref="J36" si="3">J2</f>
        <v>Collaborateur-trice
 (diplômée) 
Niveau 2</v>
      </c>
      <c r="K36" s="282"/>
      <c r="L36" s="281" t="str">
        <f t="shared" ref="L36" si="4">L2</f>
        <v>Collaborateur-trice
responsable (dipl.)
Niveau 3</v>
      </c>
      <c r="M36" s="282"/>
      <c r="N36" s="281" t="str">
        <f t="shared" ref="N36" si="5">N2</f>
        <v>Direction Formée
16 à 40 places</v>
      </c>
      <c r="O36" s="282"/>
      <c r="P36" s="281" t="str">
        <f t="shared" ref="P36" si="6">P2</f>
        <v>Direction
41 à 80 places</v>
      </c>
      <c r="Q36" s="282"/>
      <c r="R36" s="283" t="str">
        <f t="shared" ref="R36" si="7">R2</f>
        <v>Direction 
81 à 150 places</v>
      </c>
      <c r="S36" s="284"/>
      <c r="T36" s="281" t="str">
        <f t="shared" ref="T36" si="8">T2</f>
        <v>Chef de Service / Coordinateur / Secrétaire Général / Chef d'entreprise
Plus de 150 places</v>
      </c>
      <c r="U36" s="282"/>
      <c r="V36" s="289" t="s">
        <v>6</v>
      </c>
    </row>
    <row r="37" spans="1:22">
      <c r="A37" s="2"/>
      <c r="B37" s="8" t="s">
        <v>4</v>
      </c>
      <c r="C37" s="8" t="s">
        <v>3</v>
      </c>
      <c r="D37" s="8" t="s">
        <v>4</v>
      </c>
      <c r="E37" s="8" t="s">
        <v>3</v>
      </c>
      <c r="F37" s="8" t="s">
        <v>4</v>
      </c>
      <c r="G37" s="8" t="s">
        <v>3</v>
      </c>
      <c r="H37" s="8" t="s">
        <v>4</v>
      </c>
      <c r="I37" s="8" t="s">
        <v>3</v>
      </c>
      <c r="J37" s="8" t="s">
        <v>4</v>
      </c>
      <c r="K37" s="8" t="s">
        <v>3</v>
      </c>
      <c r="L37" s="8" t="s">
        <v>4</v>
      </c>
      <c r="M37" s="8" t="s">
        <v>3</v>
      </c>
      <c r="N37" s="8" t="s">
        <v>4</v>
      </c>
      <c r="O37" s="8" t="s">
        <v>3</v>
      </c>
      <c r="P37" s="8" t="s">
        <v>4</v>
      </c>
      <c r="Q37" s="8" t="s">
        <v>3</v>
      </c>
      <c r="R37" s="8" t="s">
        <v>4</v>
      </c>
      <c r="S37" s="8" t="s">
        <v>3</v>
      </c>
      <c r="T37" s="8" t="s">
        <v>4</v>
      </c>
      <c r="U37" s="8" t="s">
        <v>3</v>
      </c>
      <c r="V37" s="290"/>
    </row>
    <row r="38" spans="1:22">
      <c r="A38" s="4">
        <v>1</v>
      </c>
      <c r="B38" s="3"/>
      <c r="C38" s="3"/>
      <c r="D38" s="3"/>
      <c r="E38" s="3"/>
      <c r="F38" s="3">
        <f t="shared" ref="F38:U38" ca="1" si="9">F8*12/2132*1.1685*1.0833</f>
        <v>29.745603472499997</v>
      </c>
      <c r="G38" s="3">
        <f t="shared" ca="1" si="9"/>
        <v>33.315118637884609</v>
      </c>
      <c r="H38" s="3">
        <f t="shared" ca="1" si="9"/>
        <v>31.532142250384613</v>
      </c>
      <c r="I38" s="3">
        <f t="shared" ca="1" si="9"/>
        <v>37.43395440057693</v>
      </c>
      <c r="J38" s="3">
        <f t="shared" ca="1" si="9"/>
        <v>35.219928776538467</v>
      </c>
      <c r="K38" s="3">
        <f t="shared" ca="1" si="9"/>
        <v>39.940452275192314</v>
      </c>
      <c r="L38" s="3">
        <f t="shared" ca="1" si="9"/>
        <v>39.02349299019231</v>
      </c>
      <c r="M38" s="3">
        <f t="shared" ca="1" si="9"/>
        <v>41.755133937115389</v>
      </c>
      <c r="N38" s="3">
        <f t="shared" ca="1" si="9"/>
        <v>44.808102496730775</v>
      </c>
      <c r="O38" s="3">
        <f t="shared" ca="1" si="9"/>
        <v>50.184818304230781</v>
      </c>
      <c r="P38" s="3">
        <f t="shared" ref="P38:Q38" ca="1" si="10">P8*12/2132*1.1685*1.0833</f>
        <v>45.986184996923072</v>
      </c>
      <c r="Q38" s="3">
        <f t="shared" ca="1" si="10"/>
        <v>51.734101882499999</v>
      </c>
      <c r="R38" s="3">
        <f t="shared" ca="1" si="9"/>
        <v>47.043502463076933</v>
      </c>
      <c r="S38" s="3">
        <f t="shared" ca="1" si="9"/>
        <v>55.224888220384621</v>
      </c>
      <c r="T38" s="3">
        <f t="shared" ca="1" si="9"/>
        <v>50.139575946346163</v>
      </c>
      <c r="U38" s="3">
        <f t="shared" ca="1" si="9"/>
        <v>58.859595129807694</v>
      </c>
      <c r="V38" s="6"/>
    </row>
    <row r="39" spans="1:22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R39" s="34"/>
      <c r="S39" s="34"/>
      <c r="T39" s="34"/>
      <c r="U39" s="34"/>
      <c r="V39" s="35"/>
    </row>
  </sheetData>
  <sheetProtection algorithmName="SHA-512" hashValue="JG2yJzsGjp0QuCYSFo3q1Ut23IHUdn7CK0RuuEngeZAhfrwgDYTcWj2trvQa+m+sUW+hmIICOgumthTvjqjaUg==" saltValue="0do+gk1GxwC+J/995BbZ2w==" spinCount="100000" sheet="1" objects="1" scenarios="1"/>
  <mergeCells count="40">
    <mergeCell ref="E1:V1"/>
    <mergeCell ref="C1:D1"/>
    <mergeCell ref="B2:C2"/>
    <mergeCell ref="D2:E2"/>
    <mergeCell ref="F2:G2"/>
    <mergeCell ref="H2:I2"/>
    <mergeCell ref="J2:K2"/>
    <mergeCell ref="L2:M2"/>
    <mergeCell ref="N2:O2"/>
    <mergeCell ref="R2:S2"/>
    <mergeCell ref="P2:Q2"/>
    <mergeCell ref="T2:U2"/>
    <mergeCell ref="V2:V6"/>
    <mergeCell ref="F3:G3"/>
    <mergeCell ref="H3:I3"/>
    <mergeCell ref="J3:K3"/>
    <mergeCell ref="L3:M3"/>
    <mergeCell ref="N3:O3"/>
    <mergeCell ref="R3:S3"/>
    <mergeCell ref="T3:U3"/>
    <mergeCell ref="P3:Q3"/>
    <mergeCell ref="P4:Q4"/>
    <mergeCell ref="F4:G4"/>
    <mergeCell ref="H4:I4"/>
    <mergeCell ref="J4:K4"/>
    <mergeCell ref="L4:M4"/>
    <mergeCell ref="N4:O4"/>
    <mergeCell ref="R4:S4"/>
    <mergeCell ref="T4:U4"/>
    <mergeCell ref="R36:S36"/>
    <mergeCell ref="T36:U36"/>
    <mergeCell ref="V36:V37"/>
    <mergeCell ref="P36:Q36"/>
    <mergeCell ref="B36:C36"/>
    <mergeCell ref="D36:E36"/>
    <mergeCell ref="F36:G36"/>
    <mergeCell ref="H36:I36"/>
    <mergeCell ref="J36:K36"/>
    <mergeCell ref="L36:M36"/>
    <mergeCell ref="N36:O36"/>
  </mergeCells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A1:AB46"/>
  <sheetViews>
    <sheetView showGridLines="0" zoomScale="85" zoomScaleNormal="85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L28" sqref="L28"/>
    </sheetView>
  </sheetViews>
  <sheetFormatPr baseColWidth="10" defaultColWidth="9.85546875" defaultRowHeight="12.75"/>
  <cols>
    <col min="1" max="1" width="4" style="210" customWidth="1"/>
    <col min="2" max="2" width="16" style="176" bestFit="1" customWidth="1"/>
    <col min="3" max="4" width="10.140625" style="176" bestFit="1" customWidth="1"/>
    <col min="5" max="5" width="19.5703125" style="176" customWidth="1"/>
    <col min="6" max="16" width="10.140625" style="176" bestFit="1" customWidth="1"/>
    <col min="17" max="17" width="10.140625" style="175" bestFit="1" customWidth="1"/>
    <col min="18" max="26" width="10.140625" style="176" bestFit="1" customWidth="1"/>
    <col min="27" max="27" width="10.140625" style="175" bestFit="1" customWidth="1"/>
    <col min="28" max="28" width="3.85546875" style="210" customWidth="1"/>
    <col min="29" max="16384" width="9.85546875" style="176"/>
  </cols>
  <sheetData>
    <row r="1" spans="1:28" s="145" customFormat="1" ht="24" thickBot="1">
      <c r="A1" s="140" t="s">
        <v>13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  <c r="O1" s="142"/>
      <c r="P1" s="142"/>
      <c r="Q1" s="142"/>
      <c r="R1" s="142"/>
      <c r="S1" s="142"/>
      <c r="T1" s="143"/>
      <c r="U1" s="141"/>
      <c r="V1" s="141"/>
      <c r="W1" s="141"/>
      <c r="X1" s="141"/>
      <c r="Y1" s="141"/>
      <c r="Z1" s="141"/>
      <c r="AA1" s="141"/>
      <c r="AB1" s="144" t="s">
        <v>48</v>
      </c>
    </row>
    <row r="2" spans="1:28" s="145" customFormat="1" ht="24" thickBot="1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7"/>
      <c r="X2" s="147"/>
      <c r="Y2" s="147"/>
      <c r="Z2" s="147"/>
      <c r="AA2" s="147"/>
      <c r="AB2" s="148"/>
    </row>
    <row r="3" spans="1:28" s="157" customFormat="1" ht="18.95" customHeight="1">
      <c r="A3" s="314" t="s">
        <v>11</v>
      </c>
      <c r="B3" s="149" t="s">
        <v>14</v>
      </c>
      <c r="C3" s="150"/>
      <c r="D3" s="151">
        <v>1</v>
      </c>
      <c r="E3" s="152" t="s">
        <v>15</v>
      </c>
      <c r="F3" s="153"/>
      <c r="G3" s="154">
        <v>100</v>
      </c>
      <c r="H3" s="155"/>
      <c r="I3" s="156"/>
    </row>
    <row r="4" spans="1:28" s="157" customFormat="1" ht="18.95" customHeight="1" thickBot="1">
      <c r="A4" s="315"/>
      <c r="B4" s="158" t="s">
        <v>46</v>
      </c>
      <c r="C4" s="159"/>
      <c r="D4" s="160">
        <v>6.3100000000000003E-2</v>
      </c>
      <c r="E4" s="161" t="s">
        <v>47</v>
      </c>
      <c r="F4" s="162"/>
      <c r="G4" s="163">
        <f>G3*(1+D4)</f>
        <v>106.30999999999999</v>
      </c>
      <c r="H4" s="164"/>
      <c r="I4" s="165"/>
    </row>
    <row r="5" spans="1:28" s="157" customFormat="1" ht="18.95" customHeight="1">
      <c r="A5" s="166"/>
      <c r="B5" s="167"/>
      <c r="C5" s="168"/>
      <c r="D5" s="168"/>
      <c r="E5" s="169"/>
      <c r="F5" s="168"/>
      <c r="G5" s="168"/>
      <c r="H5" s="168"/>
      <c r="AA5" s="170"/>
      <c r="AB5" s="171"/>
    </row>
    <row r="6" spans="1:28" s="157" customFormat="1" ht="18.95" customHeight="1">
      <c r="A6" s="166"/>
      <c r="B6" s="167"/>
      <c r="C6" s="168"/>
      <c r="D6" s="168"/>
      <c r="E6" s="169"/>
      <c r="F6" s="168"/>
      <c r="G6" s="168"/>
      <c r="H6" s="168"/>
      <c r="AA6" s="170"/>
      <c r="AB6" s="171"/>
    </row>
    <row r="7" spans="1:28" s="157" customFormat="1" ht="18.95" customHeight="1">
      <c r="A7" s="166"/>
      <c r="B7" s="167"/>
      <c r="C7" s="168"/>
      <c r="D7" s="168"/>
      <c r="E7" s="169"/>
      <c r="U7" s="164"/>
      <c r="AA7" s="170"/>
      <c r="AB7" s="171"/>
    </row>
    <row r="8" spans="1:28" s="157" customFormat="1" ht="18.95" customHeight="1">
      <c r="A8" s="166"/>
      <c r="B8" s="167"/>
      <c r="C8" s="168"/>
      <c r="D8" s="168"/>
      <c r="E8" s="169"/>
      <c r="U8" s="164"/>
      <c r="AA8" s="170"/>
      <c r="AB8" s="171"/>
    </row>
    <row r="9" spans="1:28" s="157" customFormat="1" ht="18.95" customHeight="1">
      <c r="A9" s="166"/>
      <c r="B9" s="167"/>
      <c r="C9" s="168"/>
      <c r="D9" s="168"/>
      <c r="E9" s="169"/>
      <c r="U9" s="164"/>
      <c r="AA9" s="170"/>
      <c r="AB9" s="171"/>
    </row>
    <row r="10" spans="1:28" ht="17.25" thickBot="1">
      <c r="A10" s="172"/>
      <c r="B10" s="173"/>
      <c r="C10" s="174"/>
      <c r="D10" s="174"/>
      <c r="E10" s="174"/>
      <c r="F10" s="174"/>
      <c r="G10" s="174"/>
      <c r="H10" s="174"/>
      <c r="I10" s="175"/>
      <c r="L10" s="177"/>
      <c r="M10" s="178"/>
      <c r="Q10" s="176"/>
      <c r="U10" s="179"/>
      <c r="V10" s="179"/>
      <c r="W10" s="179"/>
      <c r="X10" s="180"/>
      <c r="AA10" s="176"/>
      <c r="AB10" s="180"/>
    </row>
    <row r="11" spans="1:28" s="186" customFormat="1" ht="21.95" customHeight="1" thickBot="1">
      <c r="A11" s="181" t="s">
        <v>16</v>
      </c>
      <c r="B11" s="182">
        <v>0</v>
      </c>
      <c r="C11" s="183">
        <f t="shared" ref="C11:T11" si="0">B11+1</f>
        <v>1</v>
      </c>
      <c r="D11" s="184">
        <f t="shared" si="0"/>
        <v>2</v>
      </c>
      <c r="E11" s="183">
        <f t="shared" si="0"/>
        <v>3</v>
      </c>
      <c r="F11" s="184">
        <f t="shared" si="0"/>
        <v>4</v>
      </c>
      <c r="G11" s="183">
        <f t="shared" si="0"/>
        <v>5</v>
      </c>
      <c r="H11" s="184">
        <f t="shared" si="0"/>
        <v>6</v>
      </c>
      <c r="I11" s="183">
        <f t="shared" si="0"/>
        <v>7</v>
      </c>
      <c r="J11" s="184">
        <f t="shared" si="0"/>
        <v>8</v>
      </c>
      <c r="K11" s="183">
        <f t="shared" si="0"/>
        <v>9</v>
      </c>
      <c r="L11" s="184">
        <f t="shared" si="0"/>
        <v>10</v>
      </c>
      <c r="M11" s="183">
        <f t="shared" si="0"/>
        <v>11</v>
      </c>
      <c r="N11" s="184">
        <f t="shared" si="0"/>
        <v>12</v>
      </c>
      <c r="O11" s="183">
        <f t="shared" si="0"/>
        <v>13</v>
      </c>
      <c r="P11" s="184">
        <f t="shared" si="0"/>
        <v>14</v>
      </c>
      <c r="Q11" s="183">
        <f t="shared" si="0"/>
        <v>15</v>
      </c>
      <c r="R11" s="184">
        <f t="shared" si="0"/>
        <v>16</v>
      </c>
      <c r="S11" s="183">
        <f t="shared" si="0"/>
        <v>17</v>
      </c>
      <c r="T11" s="184">
        <f t="shared" si="0"/>
        <v>18</v>
      </c>
      <c r="U11" s="183">
        <f>T11+1</f>
        <v>19</v>
      </c>
      <c r="V11" s="184">
        <f t="shared" ref="V11:AA11" si="1">U11+1</f>
        <v>20</v>
      </c>
      <c r="W11" s="183">
        <f t="shared" si="1"/>
        <v>21</v>
      </c>
      <c r="X11" s="184">
        <f t="shared" si="1"/>
        <v>22</v>
      </c>
      <c r="Y11" s="183">
        <f t="shared" si="1"/>
        <v>23</v>
      </c>
      <c r="Z11" s="183">
        <f t="shared" si="1"/>
        <v>24</v>
      </c>
      <c r="AA11" s="185">
        <f t="shared" si="1"/>
        <v>25</v>
      </c>
      <c r="AB11" s="181" t="s">
        <v>16</v>
      </c>
    </row>
    <row r="12" spans="1:28" s="190" customFormat="1" ht="21.95" customHeight="1">
      <c r="A12" s="307">
        <v>16</v>
      </c>
      <c r="B12" s="187">
        <v>10548.900000000001</v>
      </c>
      <c r="C12" s="188">
        <v>10759.85</v>
      </c>
      <c r="D12" s="189">
        <v>10970.85</v>
      </c>
      <c r="E12" s="188">
        <v>11181.85</v>
      </c>
      <c r="F12" s="189">
        <v>11392.800000000001</v>
      </c>
      <c r="G12" s="188">
        <v>11582.7</v>
      </c>
      <c r="H12" s="189">
        <v>11772.550000000001</v>
      </c>
      <c r="I12" s="188">
        <v>11962.45</v>
      </c>
      <c r="J12" s="189">
        <v>12152.35</v>
      </c>
      <c r="K12" s="188">
        <v>12342.2</v>
      </c>
      <c r="L12" s="189">
        <v>12532.1</v>
      </c>
      <c r="M12" s="188">
        <v>12700.85</v>
      </c>
      <c r="N12" s="189">
        <v>12869.650000000001</v>
      </c>
      <c r="O12" s="188">
        <v>13038.45</v>
      </c>
      <c r="P12" s="189">
        <v>13207.2</v>
      </c>
      <c r="Q12" s="188">
        <v>13376</v>
      </c>
      <c r="R12" s="189">
        <v>13544.800000000001</v>
      </c>
      <c r="S12" s="188">
        <v>13692.45</v>
      </c>
      <c r="T12" s="189">
        <v>13840.150000000001</v>
      </c>
      <c r="U12" s="188">
        <v>13987.85</v>
      </c>
      <c r="V12" s="189">
        <v>14135.5</v>
      </c>
      <c r="W12" s="188">
        <v>14283.2</v>
      </c>
      <c r="X12" s="189">
        <v>14430.900000000001</v>
      </c>
      <c r="Y12" s="188">
        <v>14578.55</v>
      </c>
      <c r="Z12" s="188">
        <v>14726.25</v>
      </c>
      <c r="AA12" s="188">
        <v>14873.900000000001</v>
      </c>
      <c r="AB12" s="309">
        <v>16</v>
      </c>
    </row>
    <row r="13" spans="1:28" s="194" customFormat="1" ht="21.95" customHeight="1" thickBot="1">
      <c r="A13" s="308"/>
      <c r="B13" s="191">
        <f t="shared" ref="B13:AA13" si="2">ROUND((B12+(B12*$D$4))*20,0)/20</f>
        <v>11214.55</v>
      </c>
      <c r="C13" s="192">
        <f t="shared" si="2"/>
        <v>11438.8</v>
      </c>
      <c r="D13" s="191">
        <f t="shared" si="2"/>
        <v>11663.1</v>
      </c>
      <c r="E13" s="192">
        <f t="shared" si="2"/>
        <v>11887.4</v>
      </c>
      <c r="F13" s="191">
        <f t="shared" si="2"/>
        <v>12111.7</v>
      </c>
      <c r="G13" s="192">
        <f t="shared" si="2"/>
        <v>12313.55</v>
      </c>
      <c r="H13" s="191">
        <f t="shared" si="2"/>
        <v>12515.4</v>
      </c>
      <c r="I13" s="192">
        <f t="shared" si="2"/>
        <v>12717.3</v>
      </c>
      <c r="J13" s="191">
        <f t="shared" si="2"/>
        <v>12919.15</v>
      </c>
      <c r="K13" s="192">
        <f t="shared" si="2"/>
        <v>13121</v>
      </c>
      <c r="L13" s="191">
        <f t="shared" si="2"/>
        <v>13322.9</v>
      </c>
      <c r="M13" s="192">
        <f t="shared" si="2"/>
        <v>13502.25</v>
      </c>
      <c r="N13" s="191">
        <f t="shared" si="2"/>
        <v>13681.7</v>
      </c>
      <c r="O13" s="192">
        <f t="shared" si="2"/>
        <v>13861.2</v>
      </c>
      <c r="P13" s="191">
        <f t="shared" si="2"/>
        <v>14040.55</v>
      </c>
      <c r="Q13" s="192">
        <f t="shared" si="2"/>
        <v>14220.05</v>
      </c>
      <c r="R13" s="191">
        <f t="shared" si="2"/>
        <v>14399.5</v>
      </c>
      <c r="S13" s="192">
        <f t="shared" si="2"/>
        <v>14556.45</v>
      </c>
      <c r="T13" s="191">
        <f t="shared" si="2"/>
        <v>14713.45</v>
      </c>
      <c r="U13" s="192">
        <f t="shared" si="2"/>
        <v>14870.5</v>
      </c>
      <c r="V13" s="191">
        <f t="shared" si="2"/>
        <v>15027.45</v>
      </c>
      <c r="W13" s="192">
        <f t="shared" si="2"/>
        <v>15184.45</v>
      </c>
      <c r="X13" s="191">
        <f t="shared" si="2"/>
        <v>15341.5</v>
      </c>
      <c r="Y13" s="192">
        <f t="shared" si="2"/>
        <v>15498.45</v>
      </c>
      <c r="Z13" s="192">
        <f t="shared" si="2"/>
        <v>15655.5</v>
      </c>
      <c r="AA13" s="193">
        <f t="shared" si="2"/>
        <v>15812.45</v>
      </c>
      <c r="AB13" s="310"/>
    </row>
    <row r="14" spans="1:28" s="190" customFormat="1" ht="21.95" customHeight="1">
      <c r="A14" s="304">
        <v>15</v>
      </c>
      <c r="B14" s="195">
        <v>9957.0500000000011</v>
      </c>
      <c r="C14" s="196">
        <v>10156.200000000001</v>
      </c>
      <c r="D14" s="197">
        <v>10355.300000000001</v>
      </c>
      <c r="E14" s="196">
        <v>10554.45</v>
      </c>
      <c r="F14" s="197">
        <v>10753.6</v>
      </c>
      <c r="G14" s="196">
        <v>10932.85</v>
      </c>
      <c r="H14" s="197">
        <v>11112.050000000001</v>
      </c>
      <c r="I14" s="196">
        <v>11291.300000000001</v>
      </c>
      <c r="J14" s="197">
        <v>11470.5</v>
      </c>
      <c r="K14" s="196">
        <v>11649.75</v>
      </c>
      <c r="L14" s="197">
        <v>11828.95</v>
      </c>
      <c r="M14" s="196">
        <v>11988.300000000001</v>
      </c>
      <c r="N14" s="197">
        <v>12147.6</v>
      </c>
      <c r="O14" s="196">
        <v>12306.900000000001</v>
      </c>
      <c r="P14" s="197">
        <v>12466.2</v>
      </c>
      <c r="Q14" s="196">
        <v>12625.550000000001</v>
      </c>
      <c r="R14" s="197">
        <v>12784.85</v>
      </c>
      <c r="S14" s="196">
        <v>12924.25</v>
      </c>
      <c r="T14" s="197">
        <v>13063.650000000001</v>
      </c>
      <c r="U14" s="196">
        <v>13203.050000000001</v>
      </c>
      <c r="V14" s="197">
        <v>13342.45</v>
      </c>
      <c r="W14" s="196">
        <v>13481.85</v>
      </c>
      <c r="X14" s="197">
        <v>13621.25</v>
      </c>
      <c r="Y14" s="196">
        <v>13760.650000000001</v>
      </c>
      <c r="Z14" s="196">
        <v>13900.050000000001</v>
      </c>
      <c r="AA14" s="196">
        <v>14039.45</v>
      </c>
      <c r="AB14" s="306">
        <v>15</v>
      </c>
    </row>
    <row r="15" spans="1:28" s="194" customFormat="1" ht="21.95" customHeight="1" thickBot="1">
      <c r="A15" s="304"/>
      <c r="B15" s="198">
        <f t="shared" ref="B15:AA15" si="3">ROUND((B14+(B14*$D$4))*20,0)/20</f>
        <v>10585.35</v>
      </c>
      <c r="C15" s="199">
        <f t="shared" si="3"/>
        <v>10797.05</v>
      </c>
      <c r="D15" s="198">
        <f t="shared" si="3"/>
        <v>11008.7</v>
      </c>
      <c r="E15" s="199">
        <f t="shared" si="3"/>
        <v>11220.45</v>
      </c>
      <c r="F15" s="198">
        <f t="shared" si="3"/>
        <v>11432.15</v>
      </c>
      <c r="G15" s="199">
        <f t="shared" si="3"/>
        <v>11622.7</v>
      </c>
      <c r="H15" s="198">
        <f t="shared" si="3"/>
        <v>11813.2</v>
      </c>
      <c r="I15" s="199">
        <f t="shared" si="3"/>
        <v>12003.8</v>
      </c>
      <c r="J15" s="198">
        <f t="shared" si="3"/>
        <v>12194.3</v>
      </c>
      <c r="K15" s="199">
        <f t="shared" si="3"/>
        <v>12384.85</v>
      </c>
      <c r="L15" s="198">
        <f t="shared" si="3"/>
        <v>12575.35</v>
      </c>
      <c r="M15" s="199">
        <f t="shared" si="3"/>
        <v>12744.75</v>
      </c>
      <c r="N15" s="198">
        <f t="shared" si="3"/>
        <v>12914.1</v>
      </c>
      <c r="O15" s="199">
        <f t="shared" si="3"/>
        <v>13083.45</v>
      </c>
      <c r="P15" s="198">
        <f t="shared" si="3"/>
        <v>13252.8</v>
      </c>
      <c r="Q15" s="199">
        <f t="shared" si="3"/>
        <v>13422.2</v>
      </c>
      <c r="R15" s="198">
        <f t="shared" si="3"/>
        <v>13591.55</v>
      </c>
      <c r="S15" s="199">
        <f t="shared" si="3"/>
        <v>13739.75</v>
      </c>
      <c r="T15" s="198">
        <f t="shared" si="3"/>
        <v>13887.95</v>
      </c>
      <c r="U15" s="199">
        <f t="shared" si="3"/>
        <v>14036.15</v>
      </c>
      <c r="V15" s="198">
        <f t="shared" si="3"/>
        <v>14184.35</v>
      </c>
      <c r="W15" s="199">
        <f t="shared" si="3"/>
        <v>14332.55</v>
      </c>
      <c r="X15" s="198">
        <f t="shared" si="3"/>
        <v>14480.75</v>
      </c>
      <c r="Y15" s="199">
        <f t="shared" si="3"/>
        <v>14628.95</v>
      </c>
      <c r="Z15" s="199">
        <f t="shared" si="3"/>
        <v>14777.15</v>
      </c>
      <c r="AA15" s="200">
        <f t="shared" si="3"/>
        <v>14925.35</v>
      </c>
      <c r="AB15" s="306"/>
    </row>
    <row r="16" spans="1:28" s="190" customFormat="1" ht="21.95" customHeight="1">
      <c r="A16" s="307">
        <v>14</v>
      </c>
      <c r="B16" s="201">
        <v>9389.9</v>
      </c>
      <c r="C16" s="202">
        <v>9577.7000000000007</v>
      </c>
      <c r="D16" s="203">
        <v>9765.5</v>
      </c>
      <c r="E16" s="202">
        <v>9953.3000000000011</v>
      </c>
      <c r="F16" s="203">
        <v>10141.1</v>
      </c>
      <c r="G16" s="202">
        <v>10310.1</v>
      </c>
      <c r="H16" s="203">
        <v>10479.1</v>
      </c>
      <c r="I16" s="202">
        <v>10648.150000000001</v>
      </c>
      <c r="J16" s="203">
        <v>10817.150000000001</v>
      </c>
      <c r="K16" s="202">
        <v>10986.150000000001</v>
      </c>
      <c r="L16" s="203">
        <v>11155.2</v>
      </c>
      <c r="M16" s="202">
        <v>11305.400000000001</v>
      </c>
      <c r="N16" s="203">
        <v>11455.650000000001</v>
      </c>
      <c r="O16" s="202">
        <v>11605.900000000001</v>
      </c>
      <c r="P16" s="203">
        <v>11756.150000000001</v>
      </c>
      <c r="Q16" s="202">
        <v>11906.400000000001</v>
      </c>
      <c r="R16" s="203">
        <v>12056.6</v>
      </c>
      <c r="S16" s="202">
        <v>12188.050000000001</v>
      </c>
      <c r="T16" s="203">
        <v>12319.550000000001</v>
      </c>
      <c r="U16" s="202">
        <v>12451</v>
      </c>
      <c r="V16" s="203">
        <v>12582.45</v>
      </c>
      <c r="W16" s="202">
        <v>12713.900000000001</v>
      </c>
      <c r="X16" s="203">
        <v>12845.35</v>
      </c>
      <c r="Y16" s="202">
        <v>12976.800000000001</v>
      </c>
      <c r="Z16" s="202">
        <v>13108.300000000001</v>
      </c>
      <c r="AA16" s="202">
        <v>13239.75</v>
      </c>
      <c r="AB16" s="309">
        <v>14</v>
      </c>
    </row>
    <row r="17" spans="1:28" s="194" customFormat="1" ht="21.95" customHeight="1" thickBot="1">
      <c r="A17" s="308"/>
      <c r="B17" s="191">
        <f t="shared" ref="B17:AA17" si="4">ROUND((B16+(B16*$D$4))*20,0)/20</f>
        <v>9982.4</v>
      </c>
      <c r="C17" s="192">
        <f t="shared" si="4"/>
        <v>10182.049999999999</v>
      </c>
      <c r="D17" s="191">
        <f t="shared" si="4"/>
        <v>10381.700000000001</v>
      </c>
      <c r="E17" s="192">
        <f t="shared" si="4"/>
        <v>10581.35</v>
      </c>
      <c r="F17" s="191">
        <f t="shared" si="4"/>
        <v>10781</v>
      </c>
      <c r="G17" s="192">
        <f t="shared" si="4"/>
        <v>10960.65</v>
      </c>
      <c r="H17" s="191">
        <f t="shared" si="4"/>
        <v>11140.35</v>
      </c>
      <c r="I17" s="192">
        <f t="shared" si="4"/>
        <v>11320.05</v>
      </c>
      <c r="J17" s="191">
        <f t="shared" si="4"/>
        <v>11499.7</v>
      </c>
      <c r="K17" s="192">
        <f t="shared" si="4"/>
        <v>11679.4</v>
      </c>
      <c r="L17" s="191">
        <f t="shared" si="4"/>
        <v>11859.1</v>
      </c>
      <c r="M17" s="192">
        <f t="shared" si="4"/>
        <v>12018.75</v>
      </c>
      <c r="N17" s="191">
        <f t="shared" si="4"/>
        <v>12178.5</v>
      </c>
      <c r="O17" s="192">
        <f t="shared" si="4"/>
        <v>12338.25</v>
      </c>
      <c r="P17" s="191">
        <f t="shared" si="4"/>
        <v>12497.95</v>
      </c>
      <c r="Q17" s="192">
        <f t="shared" si="4"/>
        <v>12657.7</v>
      </c>
      <c r="R17" s="191">
        <f t="shared" si="4"/>
        <v>12817.35</v>
      </c>
      <c r="S17" s="192">
        <f t="shared" si="4"/>
        <v>12957.1</v>
      </c>
      <c r="T17" s="191">
        <f t="shared" si="4"/>
        <v>13096.9</v>
      </c>
      <c r="U17" s="192">
        <f t="shared" si="4"/>
        <v>13236.65</v>
      </c>
      <c r="V17" s="191">
        <f t="shared" si="4"/>
        <v>13376.4</v>
      </c>
      <c r="W17" s="192">
        <f t="shared" si="4"/>
        <v>13516.15</v>
      </c>
      <c r="X17" s="191">
        <f t="shared" si="4"/>
        <v>13655.9</v>
      </c>
      <c r="Y17" s="192">
        <f t="shared" si="4"/>
        <v>13795.65</v>
      </c>
      <c r="Z17" s="192">
        <f t="shared" si="4"/>
        <v>13935.45</v>
      </c>
      <c r="AA17" s="193">
        <f t="shared" si="4"/>
        <v>14075.2</v>
      </c>
      <c r="AB17" s="310"/>
    </row>
    <row r="18" spans="1:28" s="190" customFormat="1" ht="21.95" customHeight="1">
      <c r="A18" s="304">
        <v>13</v>
      </c>
      <c r="B18" s="195">
        <v>8847.0500000000011</v>
      </c>
      <c r="C18" s="196">
        <v>9024</v>
      </c>
      <c r="D18" s="197">
        <v>9200.9</v>
      </c>
      <c r="E18" s="196">
        <v>9377.85</v>
      </c>
      <c r="F18" s="197">
        <v>9554.8000000000011</v>
      </c>
      <c r="G18" s="196">
        <v>9714.0500000000011</v>
      </c>
      <c r="H18" s="197">
        <v>9873.3000000000011</v>
      </c>
      <c r="I18" s="196">
        <v>10032.550000000001</v>
      </c>
      <c r="J18" s="197">
        <v>10191.800000000001</v>
      </c>
      <c r="K18" s="196">
        <v>10351.050000000001</v>
      </c>
      <c r="L18" s="197">
        <v>10510.300000000001</v>
      </c>
      <c r="M18" s="196">
        <v>10651.85</v>
      </c>
      <c r="N18" s="197">
        <v>10793.400000000001</v>
      </c>
      <c r="O18" s="196">
        <v>10934.95</v>
      </c>
      <c r="P18" s="197">
        <v>11076.5</v>
      </c>
      <c r="Q18" s="196">
        <v>11218.050000000001</v>
      </c>
      <c r="R18" s="197">
        <v>11359.6</v>
      </c>
      <c r="S18" s="196">
        <v>11483.45</v>
      </c>
      <c r="T18" s="197">
        <v>11607.300000000001</v>
      </c>
      <c r="U18" s="196">
        <v>11731.2</v>
      </c>
      <c r="V18" s="197">
        <v>11855.050000000001</v>
      </c>
      <c r="W18" s="196">
        <v>11978.900000000001</v>
      </c>
      <c r="X18" s="197">
        <v>12102.75</v>
      </c>
      <c r="Y18" s="196">
        <v>12226.6</v>
      </c>
      <c r="Z18" s="196">
        <v>12350.45</v>
      </c>
      <c r="AA18" s="196">
        <v>12474.35</v>
      </c>
      <c r="AB18" s="306">
        <v>13</v>
      </c>
    </row>
    <row r="19" spans="1:28" s="194" customFormat="1" ht="21.95" customHeight="1" thickBot="1">
      <c r="A19" s="304"/>
      <c r="B19" s="198">
        <f t="shared" ref="B19:AA19" si="5">ROUND((B18+(B18*$D$4))*20,0)/20</f>
        <v>9405.2999999999993</v>
      </c>
      <c r="C19" s="199">
        <f t="shared" si="5"/>
        <v>9593.4</v>
      </c>
      <c r="D19" s="198">
        <f t="shared" si="5"/>
        <v>9781.5</v>
      </c>
      <c r="E19" s="199">
        <f t="shared" si="5"/>
        <v>9969.6</v>
      </c>
      <c r="F19" s="198">
        <f t="shared" si="5"/>
        <v>10157.700000000001</v>
      </c>
      <c r="G19" s="199">
        <f t="shared" si="5"/>
        <v>10327</v>
      </c>
      <c r="H19" s="198">
        <f t="shared" si="5"/>
        <v>10496.3</v>
      </c>
      <c r="I19" s="199">
        <f t="shared" si="5"/>
        <v>10665.6</v>
      </c>
      <c r="J19" s="198">
        <f t="shared" si="5"/>
        <v>10834.9</v>
      </c>
      <c r="K19" s="199">
        <f t="shared" si="5"/>
        <v>11004.2</v>
      </c>
      <c r="L19" s="198">
        <f t="shared" si="5"/>
        <v>11173.5</v>
      </c>
      <c r="M19" s="199">
        <f t="shared" si="5"/>
        <v>11324</v>
      </c>
      <c r="N19" s="198">
        <f t="shared" si="5"/>
        <v>11474.45</v>
      </c>
      <c r="O19" s="199">
        <f t="shared" si="5"/>
        <v>11624.95</v>
      </c>
      <c r="P19" s="198">
        <f t="shared" si="5"/>
        <v>11775.45</v>
      </c>
      <c r="Q19" s="199">
        <f t="shared" si="5"/>
        <v>11925.9</v>
      </c>
      <c r="R19" s="198">
        <f t="shared" si="5"/>
        <v>12076.4</v>
      </c>
      <c r="S19" s="199">
        <f t="shared" si="5"/>
        <v>12208.05</v>
      </c>
      <c r="T19" s="198">
        <f t="shared" si="5"/>
        <v>12339.7</v>
      </c>
      <c r="U19" s="199">
        <f t="shared" si="5"/>
        <v>12471.45</v>
      </c>
      <c r="V19" s="198">
        <f t="shared" si="5"/>
        <v>12603.1</v>
      </c>
      <c r="W19" s="199">
        <f t="shared" si="5"/>
        <v>12734.75</v>
      </c>
      <c r="X19" s="198">
        <f t="shared" si="5"/>
        <v>12866.45</v>
      </c>
      <c r="Y19" s="199">
        <f t="shared" si="5"/>
        <v>12998.1</v>
      </c>
      <c r="Z19" s="199">
        <f t="shared" si="5"/>
        <v>13129.75</v>
      </c>
      <c r="AA19" s="200">
        <f t="shared" si="5"/>
        <v>13261.5</v>
      </c>
      <c r="AB19" s="306"/>
    </row>
    <row r="20" spans="1:28" s="190" customFormat="1" ht="21.95" customHeight="1">
      <c r="A20" s="307">
        <v>12</v>
      </c>
      <c r="B20" s="201">
        <v>8327.2000000000007</v>
      </c>
      <c r="C20" s="202">
        <v>8493.7000000000007</v>
      </c>
      <c r="D20" s="203">
        <v>8660.25</v>
      </c>
      <c r="E20" s="202">
        <v>8826.8000000000011</v>
      </c>
      <c r="F20" s="203">
        <v>8993.35</v>
      </c>
      <c r="G20" s="202">
        <v>9143.25</v>
      </c>
      <c r="H20" s="203">
        <v>9293.15</v>
      </c>
      <c r="I20" s="202">
        <v>9443</v>
      </c>
      <c r="J20" s="203">
        <v>9592.9</v>
      </c>
      <c r="K20" s="202">
        <v>9742.8000000000011</v>
      </c>
      <c r="L20" s="203">
        <v>9892.7000000000007</v>
      </c>
      <c r="M20" s="202">
        <v>10025.900000000001</v>
      </c>
      <c r="N20" s="203">
        <v>10159.150000000001</v>
      </c>
      <c r="O20" s="202">
        <v>10292.400000000001</v>
      </c>
      <c r="P20" s="203">
        <v>10425.650000000001</v>
      </c>
      <c r="Q20" s="202">
        <v>10558.85</v>
      </c>
      <c r="R20" s="203">
        <v>10692.1</v>
      </c>
      <c r="S20" s="202">
        <v>10808.7</v>
      </c>
      <c r="T20" s="203">
        <v>10925.25</v>
      </c>
      <c r="U20" s="202">
        <v>11041.85</v>
      </c>
      <c r="V20" s="203">
        <v>11158.400000000001</v>
      </c>
      <c r="W20" s="202">
        <v>11275</v>
      </c>
      <c r="X20" s="203">
        <v>11391.6</v>
      </c>
      <c r="Y20" s="202">
        <v>11508.150000000001</v>
      </c>
      <c r="Z20" s="202">
        <v>11624.75</v>
      </c>
      <c r="AA20" s="202">
        <v>11741.300000000001</v>
      </c>
      <c r="AB20" s="309">
        <v>12</v>
      </c>
    </row>
    <row r="21" spans="1:28" s="194" customFormat="1" ht="21.95" customHeight="1" thickBot="1">
      <c r="A21" s="308"/>
      <c r="B21" s="191">
        <f t="shared" ref="B21:AA21" si="6">ROUND((B20+(B20*$D$4))*20,0)/20</f>
        <v>8852.65</v>
      </c>
      <c r="C21" s="192">
        <f t="shared" si="6"/>
        <v>9029.65</v>
      </c>
      <c r="D21" s="191">
        <f t="shared" si="6"/>
        <v>9206.7000000000007</v>
      </c>
      <c r="E21" s="192">
        <f t="shared" si="6"/>
        <v>9383.75</v>
      </c>
      <c r="F21" s="191">
        <f t="shared" si="6"/>
        <v>9560.85</v>
      </c>
      <c r="G21" s="192">
        <f t="shared" si="6"/>
        <v>9720.2000000000007</v>
      </c>
      <c r="H21" s="191">
        <f t="shared" si="6"/>
        <v>9879.5499999999993</v>
      </c>
      <c r="I21" s="192">
        <f t="shared" si="6"/>
        <v>10038.85</v>
      </c>
      <c r="J21" s="191">
        <f t="shared" si="6"/>
        <v>10198.200000000001</v>
      </c>
      <c r="K21" s="192">
        <f t="shared" si="6"/>
        <v>10357.549999999999</v>
      </c>
      <c r="L21" s="191">
        <f t="shared" si="6"/>
        <v>10516.95</v>
      </c>
      <c r="M21" s="192">
        <f t="shared" si="6"/>
        <v>10658.55</v>
      </c>
      <c r="N21" s="191">
        <f t="shared" si="6"/>
        <v>10800.2</v>
      </c>
      <c r="O21" s="192">
        <f t="shared" si="6"/>
        <v>10941.85</v>
      </c>
      <c r="P21" s="191">
        <f t="shared" si="6"/>
        <v>11083.5</v>
      </c>
      <c r="Q21" s="192">
        <f t="shared" si="6"/>
        <v>11225.1</v>
      </c>
      <c r="R21" s="191">
        <f t="shared" si="6"/>
        <v>11366.75</v>
      </c>
      <c r="S21" s="192">
        <f t="shared" si="6"/>
        <v>11490.75</v>
      </c>
      <c r="T21" s="191">
        <f t="shared" si="6"/>
        <v>11614.65</v>
      </c>
      <c r="U21" s="192">
        <f t="shared" si="6"/>
        <v>11738.6</v>
      </c>
      <c r="V21" s="191">
        <f t="shared" si="6"/>
        <v>11862.5</v>
      </c>
      <c r="W21" s="192">
        <f t="shared" si="6"/>
        <v>11986.45</v>
      </c>
      <c r="X21" s="191">
        <f t="shared" si="6"/>
        <v>12110.4</v>
      </c>
      <c r="Y21" s="192">
        <f t="shared" si="6"/>
        <v>12234.3</v>
      </c>
      <c r="Z21" s="192">
        <f t="shared" si="6"/>
        <v>12358.25</v>
      </c>
      <c r="AA21" s="193">
        <f t="shared" si="6"/>
        <v>12482.2</v>
      </c>
      <c r="AB21" s="310"/>
    </row>
    <row r="22" spans="1:28" s="190" customFormat="1" ht="21.95" customHeight="1">
      <c r="A22" s="304">
        <v>11</v>
      </c>
      <c r="B22" s="195">
        <v>7829.9500000000007</v>
      </c>
      <c r="C22" s="196">
        <v>7986.55</v>
      </c>
      <c r="D22" s="197">
        <v>8143.1500000000005</v>
      </c>
      <c r="E22" s="196">
        <v>8299.75</v>
      </c>
      <c r="F22" s="197">
        <v>8456.35</v>
      </c>
      <c r="G22" s="196">
        <v>8597.25</v>
      </c>
      <c r="H22" s="197">
        <v>8738.2000000000007</v>
      </c>
      <c r="I22" s="196">
        <v>8879.15</v>
      </c>
      <c r="J22" s="197">
        <v>9020.1</v>
      </c>
      <c r="K22" s="196">
        <v>9161</v>
      </c>
      <c r="L22" s="197">
        <v>9301.9500000000007</v>
      </c>
      <c r="M22" s="196">
        <v>9427.25</v>
      </c>
      <c r="N22" s="197">
        <v>9552.5</v>
      </c>
      <c r="O22" s="196">
        <v>9677.8000000000011</v>
      </c>
      <c r="P22" s="197">
        <v>9803.1</v>
      </c>
      <c r="Q22" s="196">
        <v>9928.35</v>
      </c>
      <c r="R22" s="197">
        <v>10053.650000000001</v>
      </c>
      <c r="S22" s="196">
        <v>10163.25</v>
      </c>
      <c r="T22" s="197">
        <v>10272.900000000001</v>
      </c>
      <c r="U22" s="196">
        <v>10382.5</v>
      </c>
      <c r="V22" s="197">
        <v>10492.1</v>
      </c>
      <c r="W22" s="196">
        <v>10601.75</v>
      </c>
      <c r="X22" s="197">
        <v>10711.35</v>
      </c>
      <c r="Y22" s="196">
        <v>10820.95</v>
      </c>
      <c r="Z22" s="196">
        <v>10930.6</v>
      </c>
      <c r="AA22" s="196">
        <v>11040.2</v>
      </c>
      <c r="AB22" s="306">
        <v>11</v>
      </c>
    </row>
    <row r="23" spans="1:28" s="194" customFormat="1" ht="21.95" customHeight="1" thickBot="1">
      <c r="A23" s="304"/>
      <c r="B23" s="198">
        <f t="shared" ref="B23:AA23" si="7">ROUND((B22+(B22*$D$4))*20,0)/20</f>
        <v>8324</v>
      </c>
      <c r="C23" s="199">
        <f t="shared" si="7"/>
        <v>8490.5</v>
      </c>
      <c r="D23" s="198">
        <f t="shared" si="7"/>
        <v>8657</v>
      </c>
      <c r="E23" s="199">
        <f t="shared" si="7"/>
        <v>8823.4500000000007</v>
      </c>
      <c r="F23" s="198">
        <f t="shared" si="7"/>
        <v>8989.9500000000007</v>
      </c>
      <c r="G23" s="199">
        <f t="shared" si="7"/>
        <v>9139.75</v>
      </c>
      <c r="H23" s="198">
        <f t="shared" si="7"/>
        <v>9289.6</v>
      </c>
      <c r="I23" s="199">
        <f t="shared" si="7"/>
        <v>9439.4</v>
      </c>
      <c r="J23" s="198">
        <f t="shared" si="7"/>
        <v>9589.25</v>
      </c>
      <c r="K23" s="199">
        <f t="shared" si="7"/>
        <v>9739.0499999999993</v>
      </c>
      <c r="L23" s="198">
        <f t="shared" si="7"/>
        <v>9888.9</v>
      </c>
      <c r="M23" s="199">
        <f t="shared" si="7"/>
        <v>10022.1</v>
      </c>
      <c r="N23" s="198">
        <f t="shared" si="7"/>
        <v>10155.25</v>
      </c>
      <c r="O23" s="199">
        <f t="shared" si="7"/>
        <v>10288.450000000001</v>
      </c>
      <c r="P23" s="198">
        <f t="shared" si="7"/>
        <v>10421.700000000001</v>
      </c>
      <c r="Q23" s="199">
        <f t="shared" si="7"/>
        <v>10554.85</v>
      </c>
      <c r="R23" s="198">
        <f t="shared" si="7"/>
        <v>10688.05</v>
      </c>
      <c r="S23" s="199">
        <f t="shared" si="7"/>
        <v>10804.55</v>
      </c>
      <c r="T23" s="198">
        <f t="shared" si="7"/>
        <v>10921.1</v>
      </c>
      <c r="U23" s="199">
        <f t="shared" si="7"/>
        <v>11037.65</v>
      </c>
      <c r="V23" s="198">
        <f t="shared" si="7"/>
        <v>11154.15</v>
      </c>
      <c r="W23" s="199">
        <f t="shared" si="7"/>
        <v>11270.7</v>
      </c>
      <c r="X23" s="198">
        <f t="shared" si="7"/>
        <v>11387.25</v>
      </c>
      <c r="Y23" s="199">
        <f t="shared" si="7"/>
        <v>11503.75</v>
      </c>
      <c r="Z23" s="199">
        <f t="shared" si="7"/>
        <v>11620.3</v>
      </c>
      <c r="AA23" s="200">
        <f t="shared" si="7"/>
        <v>11736.85</v>
      </c>
      <c r="AB23" s="306"/>
    </row>
    <row r="24" spans="1:28" s="190" customFormat="1" ht="21.95" customHeight="1">
      <c r="A24" s="307">
        <v>10</v>
      </c>
      <c r="B24" s="201">
        <v>7352.25</v>
      </c>
      <c r="C24" s="202">
        <v>7499.25</v>
      </c>
      <c r="D24" s="203">
        <v>7646.3</v>
      </c>
      <c r="E24" s="202">
        <v>7793.35</v>
      </c>
      <c r="F24" s="203">
        <v>7940.4000000000005</v>
      </c>
      <c r="G24" s="202">
        <v>8072.75</v>
      </c>
      <c r="H24" s="203">
        <v>8205.1</v>
      </c>
      <c r="I24" s="202">
        <v>8337.4500000000007</v>
      </c>
      <c r="J24" s="203">
        <v>8469.75</v>
      </c>
      <c r="K24" s="202">
        <v>8602.1</v>
      </c>
      <c r="L24" s="203">
        <v>8734.4500000000007</v>
      </c>
      <c r="M24" s="202">
        <v>8852.1</v>
      </c>
      <c r="N24" s="203">
        <v>8969.7000000000007</v>
      </c>
      <c r="O24" s="202">
        <v>9087.35</v>
      </c>
      <c r="P24" s="203">
        <v>9205</v>
      </c>
      <c r="Q24" s="202">
        <v>9322.6</v>
      </c>
      <c r="R24" s="203">
        <v>9440.25</v>
      </c>
      <c r="S24" s="202">
        <v>9543.2000000000007</v>
      </c>
      <c r="T24" s="203">
        <v>9646.1</v>
      </c>
      <c r="U24" s="202">
        <v>9749.0500000000011</v>
      </c>
      <c r="V24" s="203">
        <v>9852</v>
      </c>
      <c r="W24" s="202">
        <v>9954.9000000000015</v>
      </c>
      <c r="X24" s="203">
        <v>10057.85</v>
      </c>
      <c r="Y24" s="202">
        <v>10160.800000000001</v>
      </c>
      <c r="Z24" s="202">
        <v>10263.700000000001</v>
      </c>
      <c r="AA24" s="202">
        <v>10366.650000000001</v>
      </c>
      <c r="AB24" s="309">
        <v>10</v>
      </c>
    </row>
    <row r="25" spans="1:28" s="194" customFormat="1" ht="21.95" customHeight="1" thickBot="1">
      <c r="A25" s="308"/>
      <c r="B25" s="191">
        <f t="shared" ref="B25:AA25" si="8">ROUND((B24+(B24*$D$4))*20,0)/20</f>
        <v>7816.2</v>
      </c>
      <c r="C25" s="192">
        <f t="shared" si="8"/>
        <v>7972.45</v>
      </c>
      <c r="D25" s="191">
        <f t="shared" si="8"/>
        <v>8128.8</v>
      </c>
      <c r="E25" s="192">
        <f t="shared" si="8"/>
        <v>8285.1</v>
      </c>
      <c r="F25" s="191">
        <f t="shared" si="8"/>
        <v>8441.4500000000007</v>
      </c>
      <c r="G25" s="192">
        <f t="shared" si="8"/>
        <v>8582.15</v>
      </c>
      <c r="H25" s="191">
        <f t="shared" si="8"/>
        <v>8722.85</v>
      </c>
      <c r="I25" s="192">
        <f t="shared" si="8"/>
        <v>8863.5499999999993</v>
      </c>
      <c r="J25" s="191">
        <f t="shared" si="8"/>
        <v>9004.2000000000007</v>
      </c>
      <c r="K25" s="192">
        <f t="shared" si="8"/>
        <v>9144.9</v>
      </c>
      <c r="L25" s="191">
        <f t="shared" si="8"/>
        <v>9285.6</v>
      </c>
      <c r="M25" s="192">
        <f t="shared" si="8"/>
        <v>9410.65</v>
      </c>
      <c r="N25" s="191">
        <f t="shared" si="8"/>
        <v>9535.7000000000007</v>
      </c>
      <c r="O25" s="192">
        <f t="shared" si="8"/>
        <v>9660.75</v>
      </c>
      <c r="P25" s="191">
        <f t="shared" si="8"/>
        <v>9785.85</v>
      </c>
      <c r="Q25" s="192">
        <f t="shared" si="8"/>
        <v>9910.85</v>
      </c>
      <c r="R25" s="191">
        <f t="shared" si="8"/>
        <v>10035.950000000001</v>
      </c>
      <c r="S25" s="192">
        <f t="shared" si="8"/>
        <v>10145.4</v>
      </c>
      <c r="T25" s="191">
        <f t="shared" si="8"/>
        <v>10254.75</v>
      </c>
      <c r="U25" s="192">
        <f t="shared" si="8"/>
        <v>10364.200000000001</v>
      </c>
      <c r="V25" s="191">
        <f t="shared" si="8"/>
        <v>10473.65</v>
      </c>
      <c r="W25" s="192">
        <f t="shared" si="8"/>
        <v>10583.05</v>
      </c>
      <c r="X25" s="191">
        <f t="shared" si="8"/>
        <v>10692.5</v>
      </c>
      <c r="Y25" s="192">
        <f t="shared" si="8"/>
        <v>10801.95</v>
      </c>
      <c r="Z25" s="192">
        <f t="shared" si="8"/>
        <v>10911.35</v>
      </c>
      <c r="AA25" s="193">
        <f t="shared" si="8"/>
        <v>11020.8</v>
      </c>
      <c r="AB25" s="310"/>
    </row>
    <row r="26" spans="1:28" s="190" customFormat="1" ht="21.95" customHeight="1">
      <c r="A26" s="304">
        <v>9</v>
      </c>
      <c r="B26" s="195">
        <v>6898.25</v>
      </c>
      <c r="C26" s="196">
        <v>7036.25</v>
      </c>
      <c r="D26" s="197">
        <v>7174.2000000000007</v>
      </c>
      <c r="E26" s="196">
        <v>7312.1500000000005</v>
      </c>
      <c r="F26" s="197">
        <v>7450.1500000000005</v>
      </c>
      <c r="G26" s="196">
        <v>7574.3</v>
      </c>
      <c r="H26" s="197">
        <v>7698.4500000000007</v>
      </c>
      <c r="I26" s="196">
        <v>7822.6500000000005</v>
      </c>
      <c r="J26" s="197">
        <v>7946.8</v>
      </c>
      <c r="K26" s="196">
        <v>8070.9500000000007</v>
      </c>
      <c r="L26" s="197">
        <v>8195.15</v>
      </c>
      <c r="M26" s="196">
        <v>8305.5</v>
      </c>
      <c r="N26" s="197">
        <v>8415.9</v>
      </c>
      <c r="O26" s="196">
        <v>8526.25</v>
      </c>
      <c r="P26" s="197">
        <v>8636.65</v>
      </c>
      <c r="Q26" s="196">
        <v>8747</v>
      </c>
      <c r="R26" s="197">
        <v>8857.35</v>
      </c>
      <c r="S26" s="196">
        <v>8953.9500000000007</v>
      </c>
      <c r="T26" s="197">
        <v>9050.5</v>
      </c>
      <c r="U26" s="196">
        <v>9147.1</v>
      </c>
      <c r="V26" s="197">
        <v>9243.65</v>
      </c>
      <c r="W26" s="196">
        <v>9340.25</v>
      </c>
      <c r="X26" s="197">
        <v>9436.85</v>
      </c>
      <c r="Y26" s="196">
        <v>9533.4</v>
      </c>
      <c r="Z26" s="196">
        <v>9630</v>
      </c>
      <c r="AA26" s="196">
        <v>9726.5500000000011</v>
      </c>
      <c r="AB26" s="306">
        <v>9</v>
      </c>
    </row>
    <row r="27" spans="1:28" s="194" customFormat="1" ht="21.95" customHeight="1" thickBot="1">
      <c r="A27" s="304"/>
      <c r="B27" s="198">
        <f t="shared" ref="B27:AA27" si="9">ROUND((B26+(B26*$D$4))*20,0)/20</f>
        <v>7333.55</v>
      </c>
      <c r="C27" s="199">
        <f t="shared" si="9"/>
        <v>7480.25</v>
      </c>
      <c r="D27" s="198">
        <f t="shared" si="9"/>
        <v>7626.9</v>
      </c>
      <c r="E27" s="199">
        <f t="shared" si="9"/>
        <v>7773.55</v>
      </c>
      <c r="F27" s="198">
        <f t="shared" si="9"/>
        <v>7920.25</v>
      </c>
      <c r="G27" s="199">
        <f t="shared" si="9"/>
        <v>8052.25</v>
      </c>
      <c r="H27" s="198">
        <f t="shared" si="9"/>
        <v>8184.2</v>
      </c>
      <c r="I27" s="199">
        <f t="shared" si="9"/>
        <v>8316.25</v>
      </c>
      <c r="J27" s="198">
        <f t="shared" si="9"/>
        <v>8448.25</v>
      </c>
      <c r="K27" s="199">
        <f t="shared" si="9"/>
        <v>8580.25</v>
      </c>
      <c r="L27" s="198">
        <f t="shared" si="9"/>
        <v>8712.25</v>
      </c>
      <c r="M27" s="199">
        <f t="shared" si="9"/>
        <v>8829.6</v>
      </c>
      <c r="N27" s="198">
        <f t="shared" si="9"/>
        <v>8946.9500000000007</v>
      </c>
      <c r="O27" s="199">
        <f t="shared" si="9"/>
        <v>9064.25</v>
      </c>
      <c r="P27" s="198">
        <f t="shared" si="9"/>
        <v>9181.6</v>
      </c>
      <c r="Q27" s="199">
        <f t="shared" si="9"/>
        <v>9298.9500000000007</v>
      </c>
      <c r="R27" s="198">
        <f t="shared" si="9"/>
        <v>9416.25</v>
      </c>
      <c r="S27" s="199">
        <f t="shared" si="9"/>
        <v>9518.9500000000007</v>
      </c>
      <c r="T27" s="198">
        <f t="shared" si="9"/>
        <v>9621.6</v>
      </c>
      <c r="U27" s="199">
        <f t="shared" si="9"/>
        <v>9724.2999999999993</v>
      </c>
      <c r="V27" s="198">
        <f t="shared" si="9"/>
        <v>9826.9</v>
      </c>
      <c r="W27" s="199">
        <f t="shared" si="9"/>
        <v>9929.6</v>
      </c>
      <c r="X27" s="198">
        <f t="shared" si="9"/>
        <v>10032.299999999999</v>
      </c>
      <c r="Y27" s="199">
        <f t="shared" si="9"/>
        <v>10134.950000000001</v>
      </c>
      <c r="Z27" s="199">
        <f t="shared" si="9"/>
        <v>10237.65</v>
      </c>
      <c r="AA27" s="200">
        <f t="shared" si="9"/>
        <v>10340.299999999999</v>
      </c>
      <c r="AB27" s="311"/>
    </row>
    <row r="28" spans="1:28" s="190" customFormat="1" ht="21.95" customHeight="1">
      <c r="A28" s="307">
        <v>8</v>
      </c>
      <c r="B28" s="201">
        <v>6462.25</v>
      </c>
      <c r="C28" s="202">
        <v>6591.5</v>
      </c>
      <c r="D28" s="203">
        <v>6720.75</v>
      </c>
      <c r="E28" s="202">
        <v>6850</v>
      </c>
      <c r="F28" s="203">
        <v>6979.25</v>
      </c>
      <c r="G28" s="202">
        <v>7095.55</v>
      </c>
      <c r="H28" s="203">
        <v>7211.85</v>
      </c>
      <c r="I28" s="202">
        <v>7328.2000000000007</v>
      </c>
      <c r="J28" s="203">
        <v>7444.5</v>
      </c>
      <c r="K28" s="202">
        <v>7560.85</v>
      </c>
      <c r="L28" s="203">
        <v>7677.1500000000005</v>
      </c>
      <c r="M28" s="202">
        <v>7780.55</v>
      </c>
      <c r="N28" s="203">
        <v>7883.9500000000007</v>
      </c>
      <c r="O28" s="202">
        <v>7987.35</v>
      </c>
      <c r="P28" s="203">
        <v>8090.75</v>
      </c>
      <c r="Q28" s="202">
        <v>8194.15</v>
      </c>
      <c r="R28" s="203">
        <v>8297.5500000000011</v>
      </c>
      <c r="S28" s="202">
        <v>8388</v>
      </c>
      <c r="T28" s="203">
        <v>8478.4500000000007</v>
      </c>
      <c r="U28" s="202">
        <v>8568.9500000000007</v>
      </c>
      <c r="V28" s="203">
        <v>8659.4</v>
      </c>
      <c r="W28" s="202">
        <v>8749.9</v>
      </c>
      <c r="X28" s="203">
        <v>8840.35</v>
      </c>
      <c r="Y28" s="202">
        <v>8930.85</v>
      </c>
      <c r="Z28" s="202">
        <v>9021.3000000000011</v>
      </c>
      <c r="AA28" s="204">
        <v>9111.75</v>
      </c>
      <c r="AB28" s="312">
        <v>8</v>
      </c>
    </row>
    <row r="29" spans="1:28" s="194" customFormat="1" ht="21.95" customHeight="1" thickBot="1">
      <c r="A29" s="308"/>
      <c r="B29" s="191">
        <f t="shared" ref="B29:AA29" si="10">ROUND((B28+(B28*$D$4))*20,0)/20</f>
        <v>6870</v>
      </c>
      <c r="C29" s="192">
        <f t="shared" si="10"/>
        <v>7007.4</v>
      </c>
      <c r="D29" s="191">
        <f t="shared" si="10"/>
        <v>7144.85</v>
      </c>
      <c r="E29" s="192">
        <f t="shared" si="10"/>
        <v>7282.25</v>
      </c>
      <c r="F29" s="191">
        <f t="shared" si="10"/>
        <v>7419.65</v>
      </c>
      <c r="G29" s="192">
        <f t="shared" si="10"/>
        <v>7543.3</v>
      </c>
      <c r="H29" s="191">
        <f t="shared" si="10"/>
        <v>7666.9</v>
      </c>
      <c r="I29" s="192">
        <f t="shared" si="10"/>
        <v>7790.6</v>
      </c>
      <c r="J29" s="191">
        <f t="shared" si="10"/>
        <v>7914.25</v>
      </c>
      <c r="K29" s="192">
        <f t="shared" si="10"/>
        <v>8037.95</v>
      </c>
      <c r="L29" s="191">
        <f t="shared" si="10"/>
        <v>8161.6</v>
      </c>
      <c r="M29" s="192">
        <f t="shared" si="10"/>
        <v>8271.5</v>
      </c>
      <c r="N29" s="191">
        <f t="shared" si="10"/>
        <v>8381.4500000000007</v>
      </c>
      <c r="O29" s="192">
        <f t="shared" si="10"/>
        <v>8491.35</v>
      </c>
      <c r="P29" s="191">
        <f t="shared" si="10"/>
        <v>8601.2999999999993</v>
      </c>
      <c r="Q29" s="192">
        <f t="shared" si="10"/>
        <v>8711.2000000000007</v>
      </c>
      <c r="R29" s="191">
        <f t="shared" si="10"/>
        <v>8821.15</v>
      </c>
      <c r="S29" s="192">
        <f t="shared" si="10"/>
        <v>8917.2999999999993</v>
      </c>
      <c r="T29" s="191">
        <f t="shared" si="10"/>
        <v>9013.4500000000007</v>
      </c>
      <c r="U29" s="192">
        <f t="shared" si="10"/>
        <v>9109.65</v>
      </c>
      <c r="V29" s="191">
        <f t="shared" si="10"/>
        <v>9205.7999999999993</v>
      </c>
      <c r="W29" s="192">
        <f t="shared" si="10"/>
        <v>9302</v>
      </c>
      <c r="X29" s="191">
        <f t="shared" si="10"/>
        <v>9398.2000000000007</v>
      </c>
      <c r="Y29" s="192">
        <f t="shared" si="10"/>
        <v>9494.4</v>
      </c>
      <c r="Z29" s="192">
        <f t="shared" si="10"/>
        <v>9590.5499999999993</v>
      </c>
      <c r="AA29" s="205">
        <f t="shared" si="10"/>
        <v>9686.7000000000007</v>
      </c>
      <c r="AB29" s="313"/>
    </row>
    <row r="30" spans="1:28" s="190" customFormat="1" ht="21.95" customHeight="1">
      <c r="A30" s="304">
        <v>7</v>
      </c>
      <c r="B30" s="195">
        <v>6044.8</v>
      </c>
      <c r="C30" s="196">
        <v>6165.7000000000007</v>
      </c>
      <c r="D30" s="197">
        <v>6286.6</v>
      </c>
      <c r="E30" s="196">
        <v>6407.5</v>
      </c>
      <c r="F30" s="197">
        <v>6528.4000000000005</v>
      </c>
      <c r="G30" s="196">
        <v>6637.2000000000007</v>
      </c>
      <c r="H30" s="197">
        <v>6746</v>
      </c>
      <c r="I30" s="196">
        <v>6854.8</v>
      </c>
      <c r="J30" s="197">
        <v>6963.6</v>
      </c>
      <c r="K30" s="196">
        <v>7072.4000000000005</v>
      </c>
      <c r="L30" s="197">
        <v>7181.25</v>
      </c>
      <c r="M30" s="196">
        <v>7277.9500000000007</v>
      </c>
      <c r="N30" s="197">
        <v>7374.6500000000005</v>
      </c>
      <c r="O30" s="196">
        <v>7471.4000000000005</v>
      </c>
      <c r="P30" s="197">
        <v>7568.1</v>
      </c>
      <c r="Q30" s="196">
        <v>7664.8</v>
      </c>
      <c r="R30" s="197">
        <v>7761.55</v>
      </c>
      <c r="S30" s="196">
        <v>7846.1500000000005</v>
      </c>
      <c r="T30" s="197">
        <v>7930.8</v>
      </c>
      <c r="U30" s="196">
        <v>8015.4000000000005</v>
      </c>
      <c r="V30" s="197">
        <v>8100.05</v>
      </c>
      <c r="W30" s="196">
        <v>8184.6500000000005</v>
      </c>
      <c r="X30" s="197">
        <v>8269.3000000000011</v>
      </c>
      <c r="Y30" s="196">
        <v>8353.9</v>
      </c>
      <c r="Z30" s="196">
        <v>8438.5500000000011</v>
      </c>
      <c r="AA30" s="196">
        <v>8523.15</v>
      </c>
      <c r="AB30" s="305">
        <v>7</v>
      </c>
    </row>
    <row r="31" spans="1:28" s="194" customFormat="1" ht="21.95" customHeight="1" thickBot="1">
      <c r="A31" s="304"/>
      <c r="B31" s="198">
        <f t="shared" ref="B31:AA31" si="11">ROUND((B30+(B30*$D$4))*20,0)/20</f>
        <v>6426.25</v>
      </c>
      <c r="C31" s="199">
        <f t="shared" si="11"/>
        <v>6554.75</v>
      </c>
      <c r="D31" s="198">
        <f t="shared" si="11"/>
        <v>6683.3</v>
      </c>
      <c r="E31" s="199">
        <f t="shared" si="11"/>
        <v>6811.8</v>
      </c>
      <c r="F31" s="198">
        <f t="shared" si="11"/>
        <v>6940.35</v>
      </c>
      <c r="G31" s="199">
        <f t="shared" si="11"/>
        <v>7056</v>
      </c>
      <c r="H31" s="198">
        <f t="shared" si="11"/>
        <v>7171.65</v>
      </c>
      <c r="I31" s="199">
        <f t="shared" si="11"/>
        <v>7287.35</v>
      </c>
      <c r="J31" s="198">
        <f t="shared" si="11"/>
        <v>7403</v>
      </c>
      <c r="K31" s="199">
        <f t="shared" si="11"/>
        <v>7518.65</v>
      </c>
      <c r="L31" s="198">
        <f t="shared" si="11"/>
        <v>7634.4</v>
      </c>
      <c r="M31" s="199">
        <f t="shared" si="11"/>
        <v>7737.2</v>
      </c>
      <c r="N31" s="198">
        <f t="shared" si="11"/>
        <v>7840</v>
      </c>
      <c r="O31" s="199">
        <f t="shared" si="11"/>
        <v>7942.85</v>
      </c>
      <c r="P31" s="198">
        <f t="shared" si="11"/>
        <v>8045.65</v>
      </c>
      <c r="Q31" s="199">
        <f t="shared" si="11"/>
        <v>8148.45</v>
      </c>
      <c r="R31" s="198">
        <f t="shared" si="11"/>
        <v>8251.2999999999993</v>
      </c>
      <c r="S31" s="199">
        <f t="shared" si="11"/>
        <v>8341.25</v>
      </c>
      <c r="T31" s="198">
        <f t="shared" si="11"/>
        <v>8431.25</v>
      </c>
      <c r="U31" s="199">
        <f t="shared" si="11"/>
        <v>8521.15</v>
      </c>
      <c r="V31" s="198">
        <f t="shared" si="11"/>
        <v>8611.15</v>
      </c>
      <c r="W31" s="199">
        <f t="shared" si="11"/>
        <v>8701.1</v>
      </c>
      <c r="X31" s="198">
        <f t="shared" si="11"/>
        <v>8791.1</v>
      </c>
      <c r="Y31" s="199">
        <f t="shared" si="11"/>
        <v>8881.0499999999993</v>
      </c>
      <c r="Z31" s="199">
        <f t="shared" si="11"/>
        <v>8971</v>
      </c>
      <c r="AA31" s="200">
        <f t="shared" si="11"/>
        <v>9060.9500000000007</v>
      </c>
      <c r="AB31" s="306"/>
    </row>
    <row r="32" spans="1:28" s="190" customFormat="1" ht="21.95" customHeight="1">
      <c r="A32" s="307">
        <v>6</v>
      </c>
      <c r="B32" s="201">
        <v>5645.6500000000005</v>
      </c>
      <c r="C32" s="202">
        <v>5758.55</v>
      </c>
      <c r="D32" s="203">
        <v>5871.4500000000007</v>
      </c>
      <c r="E32" s="202">
        <v>5984.35</v>
      </c>
      <c r="F32" s="203">
        <v>6097.3</v>
      </c>
      <c r="G32" s="202">
        <v>6198.9000000000005</v>
      </c>
      <c r="H32" s="203">
        <v>6300.55</v>
      </c>
      <c r="I32" s="202">
        <v>6402.1500000000005</v>
      </c>
      <c r="J32" s="203">
        <v>6503.75</v>
      </c>
      <c r="K32" s="202">
        <v>6605.4000000000005</v>
      </c>
      <c r="L32" s="203">
        <v>6707</v>
      </c>
      <c r="M32" s="202">
        <v>6797.35</v>
      </c>
      <c r="N32" s="203">
        <v>6887.7000000000007</v>
      </c>
      <c r="O32" s="202">
        <v>6978</v>
      </c>
      <c r="P32" s="203">
        <v>7068.35</v>
      </c>
      <c r="Q32" s="202">
        <v>7158.6500000000005</v>
      </c>
      <c r="R32" s="203">
        <v>7249</v>
      </c>
      <c r="S32" s="202">
        <v>7328.05</v>
      </c>
      <c r="T32" s="203">
        <v>7407.05</v>
      </c>
      <c r="U32" s="202">
        <v>7486.1</v>
      </c>
      <c r="V32" s="203">
        <v>7565.1500000000005</v>
      </c>
      <c r="W32" s="202">
        <v>7644.2000000000007</v>
      </c>
      <c r="X32" s="203">
        <v>7723.25</v>
      </c>
      <c r="Y32" s="202">
        <v>7802.25</v>
      </c>
      <c r="Z32" s="202">
        <v>7881.3</v>
      </c>
      <c r="AA32" s="202">
        <v>7960.35</v>
      </c>
      <c r="AB32" s="309">
        <v>6</v>
      </c>
    </row>
    <row r="33" spans="1:28" s="194" customFormat="1" ht="21.95" customHeight="1" thickBot="1">
      <c r="A33" s="308"/>
      <c r="B33" s="191">
        <f t="shared" ref="B33:AA33" si="12">ROUND((B32+(B32*$D$4))*20,0)/20</f>
        <v>6001.9</v>
      </c>
      <c r="C33" s="192">
        <f t="shared" si="12"/>
        <v>6121.9</v>
      </c>
      <c r="D33" s="191">
        <f t="shared" si="12"/>
        <v>6241.95</v>
      </c>
      <c r="E33" s="192">
        <f t="shared" si="12"/>
        <v>6361.95</v>
      </c>
      <c r="F33" s="191">
        <f t="shared" si="12"/>
        <v>6482.05</v>
      </c>
      <c r="G33" s="192">
        <f t="shared" si="12"/>
        <v>6590.05</v>
      </c>
      <c r="H33" s="191">
        <f t="shared" si="12"/>
        <v>6698.1</v>
      </c>
      <c r="I33" s="192">
        <f t="shared" si="12"/>
        <v>6806.15</v>
      </c>
      <c r="J33" s="191">
        <f t="shared" si="12"/>
        <v>6914.15</v>
      </c>
      <c r="K33" s="192">
        <f t="shared" si="12"/>
        <v>7022.2</v>
      </c>
      <c r="L33" s="191">
        <f t="shared" si="12"/>
        <v>7130.2</v>
      </c>
      <c r="M33" s="192">
        <f t="shared" si="12"/>
        <v>7226.25</v>
      </c>
      <c r="N33" s="191">
        <f t="shared" si="12"/>
        <v>7322.3</v>
      </c>
      <c r="O33" s="192">
        <f t="shared" si="12"/>
        <v>7418.3</v>
      </c>
      <c r="P33" s="191">
        <f t="shared" si="12"/>
        <v>7514.35</v>
      </c>
      <c r="Q33" s="192">
        <f t="shared" si="12"/>
        <v>7610.35</v>
      </c>
      <c r="R33" s="191">
        <f t="shared" si="12"/>
        <v>7706.4</v>
      </c>
      <c r="S33" s="192">
        <f t="shared" si="12"/>
        <v>7790.45</v>
      </c>
      <c r="T33" s="191">
        <f t="shared" si="12"/>
        <v>7874.45</v>
      </c>
      <c r="U33" s="192">
        <f t="shared" si="12"/>
        <v>7958.45</v>
      </c>
      <c r="V33" s="191">
        <f t="shared" si="12"/>
        <v>8042.5</v>
      </c>
      <c r="W33" s="192">
        <f t="shared" si="12"/>
        <v>8126.55</v>
      </c>
      <c r="X33" s="191">
        <f t="shared" si="12"/>
        <v>8210.6</v>
      </c>
      <c r="Y33" s="192">
        <f t="shared" si="12"/>
        <v>8294.5499999999993</v>
      </c>
      <c r="Z33" s="192">
        <f t="shared" si="12"/>
        <v>8378.6</v>
      </c>
      <c r="AA33" s="193">
        <f t="shared" si="12"/>
        <v>8462.65</v>
      </c>
      <c r="AB33" s="310"/>
    </row>
    <row r="34" spans="1:28" s="190" customFormat="1" ht="21.95" customHeight="1">
      <c r="A34" s="304">
        <v>5</v>
      </c>
      <c r="B34" s="195">
        <v>5264.4500000000007</v>
      </c>
      <c r="C34" s="196">
        <v>5369.7000000000007</v>
      </c>
      <c r="D34" s="197">
        <v>5475</v>
      </c>
      <c r="E34" s="196">
        <v>5580.3</v>
      </c>
      <c r="F34" s="197">
        <v>5685.6</v>
      </c>
      <c r="G34" s="196">
        <v>5780.35</v>
      </c>
      <c r="H34" s="197">
        <v>5875.1</v>
      </c>
      <c r="I34" s="196">
        <v>5969.85</v>
      </c>
      <c r="J34" s="197">
        <v>6064.6500000000005</v>
      </c>
      <c r="K34" s="196">
        <v>6159.4000000000005</v>
      </c>
      <c r="L34" s="197">
        <v>6254.1500000000005</v>
      </c>
      <c r="M34" s="196">
        <v>6338.4000000000005</v>
      </c>
      <c r="N34" s="197">
        <v>6422.6</v>
      </c>
      <c r="O34" s="196">
        <v>6506.85</v>
      </c>
      <c r="P34" s="197">
        <v>6591.05</v>
      </c>
      <c r="Q34" s="196">
        <v>6675.3</v>
      </c>
      <c r="R34" s="197">
        <v>6759.55</v>
      </c>
      <c r="S34" s="196">
        <v>6833.25</v>
      </c>
      <c r="T34" s="197">
        <v>6906.9500000000007</v>
      </c>
      <c r="U34" s="196">
        <v>6980.6500000000005</v>
      </c>
      <c r="V34" s="197">
        <v>7054.35</v>
      </c>
      <c r="W34" s="196">
        <v>7128.05</v>
      </c>
      <c r="X34" s="197">
        <v>7201.75</v>
      </c>
      <c r="Y34" s="196">
        <v>7275.4500000000007</v>
      </c>
      <c r="Z34" s="196">
        <v>7349.1500000000005</v>
      </c>
      <c r="AA34" s="196">
        <v>7422.85</v>
      </c>
      <c r="AB34" s="306">
        <v>5</v>
      </c>
    </row>
    <row r="35" spans="1:28" s="194" customFormat="1" ht="21.95" customHeight="1" thickBot="1">
      <c r="A35" s="304"/>
      <c r="B35" s="198">
        <f t="shared" ref="B35:AA35" si="13">ROUND((B34+(B34*$D$4))*20,0)/20</f>
        <v>5596.65</v>
      </c>
      <c r="C35" s="199">
        <f t="shared" si="13"/>
        <v>5708.55</v>
      </c>
      <c r="D35" s="198">
        <f t="shared" si="13"/>
        <v>5820.45</v>
      </c>
      <c r="E35" s="199">
        <f t="shared" si="13"/>
        <v>5932.4</v>
      </c>
      <c r="F35" s="198">
        <f t="shared" si="13"/>
        <v>6044.35</v>
      </c>
      <c r="G35" s="199">
        <f t="shared" si="13"/>
        <v>6145.1</v>
      </c>
      <c r="H35" s="198">
        <f t="shared" si="13"/>
        <v>6245.8</v>
      </c>
      <c r="I35" s="199">
        <f t="shared" si="13"/>
        <v>6346.55</v>
      </c>
      <c r="J35" s="198">
        <f t="shared" si="13"/>
        <v>6447.35</v>
      </c>
      <c r="K35" s="199">
        <f t="shared" si="13"/>
        <v>6548.05</v>
      </c>
      <c r="L35" s="198">
        <f t="shared" si="13"/>
        <v>6648.8</v>
      </c>
      <c r="M35" s="199">
        <f t="shared" si="13"/>
        <v>6738.35</v>
      </c>
      <c r="N35" s="198">
        <f t="shared" si="13"/>
        <v>6827.85</v>
      </c>
      <c r="O35" s="199">
        <f t="shared" si="13"/>
        <v>6917.45</v>
      </c>
      <c r="P35" s="198">
        <f t="shared" si="13"/>
        <v>7006.95</v>
      </c>
      <c r="Q35" s="199">
        <f t="shared" si="13"/>
        <v>7096.5</v>
      </c>
      <c r="R35" s="198">
        <f t="shared" si="13"/>
        <v>7186.1</v>
      </c>
      <c r="S35" s="199">
        <f t="shared" si="13"/>
        <v>7264.45</v>
      </c>
      <c r="T35" s="198">
        <f t="shared" si="13"/>
        <v>7342.8</v>
      </c>
      <c r="U35" s="199">
        <f t="shared" si="13"/>
        <v>7421.15</v>
      </c>
      <c r="V35" s="198">
        <f t="shared" si="13"/>
        <v>7499.5</v>
      </c>
      <c r="W35" s="199">
        <f t="shared" si="13"/>
        <v>7577.85</v>
      </c>
      <c r="X35" s="198">
        <f t="shared" si="13"/>
        <v>7656.2</v>
      </c>
      <c r="Y35" s="199">
        <f t="shared" si="13"/>
        <v>7734.55</v>
      </c>
      <c r="Z35" s="199">
        <f t="shared" si="13"/>
        <v>7812.9</v>
      </c>
      <c r="AA35" s="200">
        <f t="shared" si="13"/>
        <v>7891.25</v>
      </c>
      <c r="AB35" s="306"/>
    </row>
    <row r="36" spans="1:28" s="190" customFormat="1" ht="21.95" customHeight="1">
      <c r="A36" s="307">
        <v>4</v>
      </c>
      <c r="B36" s="201">
        <v>4898.3</v>
      </c>
      <c r="C36" s="202">
        <v>4996.25</v>
      </c>
      <c r="D36" s="203">
        <v>5094.2000000000007</v>
      </c>
      <c r="E36" s="202">
        <v>5192.2000000000007</v>
      </c>
      <c r="F36" s="203">
        <v>5290.1500000000005</v>
      </c>
      <c r="G36" s="202">
        <v>5378.3</v>
      </c>
      <c r="H36" s="203">
        <v>5466.5</v>
      </c>
      <c r="I36" s="202">
        <v>5554.6500000000005</v>
      </c>
      <c r="J36" s="203">
        <v>5642.8</v>
      </c>
      <c r="K36" s="202">
        <v>5731</v>
      </c>
      <c r="L36" s="203">
        <v>5819.1500000000005</v>
      </c>
      <c r="M36" s="202">
        <v>5897.55</v>
      </c>
      <c r="N36" s="203">
        <v>5975.9000000000005</v>
      </c>
      <c r="O36" s="202">
        <v>6054.3</v>
      </c>
      <c r="P36" s="203">
        <v>6132.6500000000005</v>
      </c>
      <c r="Q36" s="202">
        <v>6211</v>
      </c>
      <c r="R36" s="203">
        <v>6289.4000000000005</v>
      </c>
      <c r="S36" s="202">
        <v>6357.9500000000007</v>
      </c>
      <c r="T36" s="203">
        <v>6426.55</v>
      </c>
      <c r="U36" s="202">
        <v>6495.1500000000005</v>
      </c>
      <c r="V36" s="203">
        <v>6563.7000000000007</v>
      </c>
      <c r="W36" s="202">
        <v>6632.3</v>
      </c>
      <c r="X36" s="203">
        <v>6700.85</v>
      </c>
      <c r="Y36" s="202">
        <v>6769.4500000000007</v>
      </c>
      <c r="Z36" s="202">
        <v>6838</v>
      </c>
      <c r="AA36" s="202">
        <v>6906.6</v>
      </c>
      <c r="AB36" s="309">
        <v>4</v>
      </c>
    </row>
    <row r="37" spans="1:28" s="194" customFormat="1" ht="21.95" customHeight="1" thickBot="1">
      <c r="A37" s="308"/>
      <c r="B37" s="191">
        <f t="shared" ref="B37:AA37" si="14">ROUND((B36+(B36*$D$4))*20,0)/20</f>
        <v>5207.3999999999996</v>
      </c>
      <c r="C37" s="192">
        <f t="shared" si="14"/>
        <v>5311.5</v>
      </c>
      <c r="D37" s="191">
        <f t="shared" si="14"/>
        <v>5415.65</v>
      </c>
      <c r="E37" s="192">
        <f t="shared" si="14"/>
        <v>5519.85</v>
      </c>
      <c r="F37" s="191">
        <f t="shared" si="14"/>
        <v>5623.95</v>
      </c>
      <c r="G37" s="192">
        <f t="shared" si="14"/>
        <v>5717.65</v>
      </c>
      <c r="H37" s="191">
        <f t="shared" si="14"/>
        <v>5811.45</v>
      </c>
      <c r="I37" s="192">
        <f t="shared" si="14"/>
        <v>5905.15</v>
      </c>
      <c r="J37" s="191">
        <f t="shared" si="14"/>
        <v>5998.85</v>
      </c>
      <c r="K37" s="192">
        <f t="shared" si="14"/>
        <v>6092.65</v>
      </c>
      <c r="L37" s="191">
        <f t="shared" si="14"/>
        <v>6186.35</v>
      </c>
      <c r="M37" s="192">
        <f t="shared" si="14"/>
        <v>6269.7</v>
      </c>
      <c r="N37" s="191">
        <f t="shared" si="14"/>
        <v>6353</v>
      </c>
      <c r="O37" s="192">
        <f t="shared" si="14"/>
        <v>6436.35</v>
      </c>
      <c r="P37" s="191">
        <f t="shared" si="14"/>
        <v>6519.6</v>
      </c>
      <c r="Q37" s="192">
        <f t="shared" si="14"/>
        <v>6602.9</v>
      </c>
      <c r="R37" s="191">
        <f t="shared" si="14"/>
        <v>6686.25</v>
      </c>
      <c r="S37" s="192">
        <f t="shared" si="14"/>
        <v>6759.15</v>
      </c>
      <c r="T37" s="191">
        <f t="shared" si="14"/>
        <v>6832.05</v>
      </c>
      <c r="U37" s="192">
        <f t="shared" si="14"/>
        <v>6905</v>
      </c>
      <c r="V37" s="191">
        <f t="shared" si="14"/>
        <v>6977.85</v>
      </c>
      <c r="W37" s="192">
        <f t="shared" si="14"/>
        <v>7050.8</v>
      </c>
      <c r="X37" s="191">
        <f t="shared" si="14"/>
        <v>7123.65</v>
      </c>
      <c r="Y37" s="192">
        <f t="shared" si="14"/>
        <v>7196.6</v>
      </c>
      <c r="Z37" s="192">
        <f t="shared" si="14"/>
        <v>7269.5</v>
      </c>
      <c r="AA37" s="193">
        <f t="shared" si="14"/>
        <v>7342.4</v>
      </c>
      <c r="AB37" s="310"/>
    </row>
    <row r="38" spans="1:28" s="190" customFormat="1" ht="21.95" customHeight="1">
      <c r="A38" s="304">
        <v>3</v>
      </c>
      <c r="B38" s="195">
        <v>4549.55</v>
      </c>
      <c r="C38" s="196">
        <v>4640.55</v>
      </c>
      <c r="D38" s="197">
        <v>4731.55</v>
      </c>
      <c r="E38" s="196">
        <v>4822.55</v>
      </c>
      <c r="F38" s="197">
        <v>4913.55</v>
      </c>
      <c r="G38" s="196">
        <v>4995.4500000000007</v>
      </c>
      <c r="H38" s="197">
        <v>5077.3</v>
      </c>
      <c r="I38" s="196">
        <v>5159.2000000000007</v>
      </c>
      <c r="J38" s="197">
        <v>5241.1000000000004</v>
      </c>
      <c r="K38" s="196">
        <v>5323</v>
      </c>
      <c r="L38" s="197">
        <v>5404.9000000000005</v>
      </c>
      <c r="M38" s="196">
        <v>5477.7000000000007</v>
      </c>
      <c r="N38" s="197">
        <v>5550.4500000000007</v>
      </c>
      <c r="O38" s="196">
        <v>5623.25</v>
      </c>
      <c r="P38" s="197">
        <v>5696.05</v>
      </c>
      <c r="Q38" s="196">
        <v>5768.85</v>
      </c>
      <c r="R38" s="197">
        <v>5841.6500000000005</v>
      </c>
      <c r="S38" s="196">
        <v>5905.35</v>
      </c>
      <c r="T38" s="197">
        <v>5969.05</v>
      </c>
      <c r="U38" s="196">
        <v>6032.75</v>
      </c>
      <c r="V38" s="197">
        <v>6096.4000000000005</v>
      </c>
      <c r="W38" s="196">
        <v>6160.1</v>
      </c>
      <c r="X38" s="197">
        <v>6223.8</v>
      </c>
      <c r="Y38" s="196">
        <v>6287.5</v>
      </c>
      <c r="Z38" s="196">
        <v>6351.2000000000007</v>
      </c>
      <c r="AA38" s="196">
        <v>6414.9000000000005</v>
      </c>
      <c r="AB38" s="306">
        <v>3</v>
      </c>
    </row>
    <row r="39" spans="1:28" s="194" customFormat="1" ht="21.95" customHeight="1" thickBot="1">
      <c r="A39" s="304"/>
      <c r="B39" s="198">
        <f t="shared" ref="B39:AA39" si="15">ROUND((B38+(B38*$D$4))*20,0)/20</f>
        <v>4836.6499999999996</v>
      </c>
      <c r="C39" s="199">
        <f t="shared" si="15"/>
        <v>4933.3500000000004</v>
      </c>
      <c r="D39" s="198">
        <f t="shared" si="15"/>
        <v>5030.1000000000004</v>
      </c>
      <c r="E39" s="199">
        <f t="shared" si="15"/>
        <v>5126.8500000000004</v>
      </c>
      <c r="F39" s="198">
        <f t="shared" si="15"/>
        <v>5223.6000000000004</v>
      </c>
      <c r="G39" s="199">
        <f t="shared" si="15"/>
        <v>5310.65</v>
      </c>
      <c r="H39" s="198">
        <f t="shared" si="15"/>
        <v>5397.7</v>
      </c>
      <c r="I39" s="199">
        <f t="shared" si="15"/>
        <v>5484.75</v>
      </c>
      <c r="J39" s="198">
        <f t="shared" si="15"/>
        <v>5571.8</v>
      </c>
      <c r="K39" s="199">
        <f t="shared" si="15"/>
        <v>5658.9</v>
      </c>
      <c r="L39" s="198">
        <f t="shared" si="15"/>
        <v>5745.95</v>
      </c>
      <c r="M39" s="199">
        <f t="shared" si="15"/>
        <v>5823.35</v>
      </c>
      <c r="N39" s="198">
        <f t="shared" si="15"/>
        <v>5900.7</v>
      </c>
      <c r="O39" s="199">
        <f t="shared" si="15"/>
        <v>5978.1</v>
      </c>
      <c r="P39" s="198">
        <f t="shared" si="15"/>
        <v>6055.45</v>
      </c>
      <c r="Q39" s="199">
        <f t="shared" si="15"/>
        <v>6132.85</v>
      </c>
      <c r="R39" s="198">
        <f t="shared" si="15"/>
        <v>6210.25</v>
      </c>
      <c r="S39" s="199">
        <f t="shared" si="15"/>
        <v>6278</v>
      </c>
      <c r="T39" s="198">
        <f t="shared" si="15"/>
        <v>6345.7</v>
      </c>
      <c r="U39" s="199">
        <f t="shared" si="15"/>
        <v>6413.4</v>
      </c>
      <c r="V39" s="198">
        <f t="shared" si="15"/>
        <v>6481.1</v>
      </c>
      <c r="W39" s="199">
        <f t="shared" si="15"/>
        <v>6548.8</v>
      </c>
      <c r="X39" s="198">
        <f t="shared" si="15"/>
        <v>6616.5</v>
      </c>
      <c r="Y39" s="199">
        <f t="shared" si="15"/>
        <v>6684.25</v>
      </c>
      <c r="Z39" s="199">
        <f t="shared" si="15"/>
        <v>6751.95</v>
      </c>
      <c r="AA39" s="200">
        <f t="shared" si="15"/>
        <v>6819.7</v>
      </c>
      <c r="AB39" s="311"/>
    </row>
    <row r="40" spans="1:28" s="190" customFormat="1" ht="21.95" customHeight="1">
      <c r="A40" s="307">
        <v>2</v>
      </c>
      <c r="B40" s="201">
        <v>4214.5</v>
      </c>
      <c r="C40" s="202">
        <v>4298.8</v>
      </c>
      <c r="D40" s="203">
        <v>4383.1000000000004</v>
      </c>
      <c r="E40" s="202">
        <v>4467.4000000000005</v>
      </c>
      <c r="F40" s="203">
        <v>4551.7</v>
      </c>
      <c r="G40" s="202">
        <v>4627.55</v>
      </c>
      <c r="H40" s="203">
        <v>4703.4000000000005</v>
      </c>
      <c r="I40" s="202">
        <v>4779.25</v>
      </c>
      <c r="J40" s="203">
        <v>4855.1000000000004</v>
      </c>
      <c r="K40" s="202">
        <v>4931</v>
      </c>
      <c r="L40" s="203">
        <v>5006.8500000000004</v>
      </c>
      <c r="M40" s="202">
        <v>5074.3</v>
      </c>
      <c r="N40" s="203">
        <v>5141.7000000000007</v>
      </c>
      <c r="O40" s="202">
        <v>5209.1500000000005</v>
      </c>
      <c r="P40" s="203">
        <v>5276.55</v>
      </c>
      <c r="Q40" s="202">
        <v>5344</v>
      </c>
      <c r="R40" s="203">
        <v>5411.4500000000007</v>
      </c>
      <c r="S40" s="202">
        <v>5470.4500000000007</v>
      </c>
      <c r="T40" s="203">
        <v>5529.4500000000007</v>
      </c>
      <c r="U40" s="202">
        <v>5588.4500000000007</v>
      </c>
      <c r="V40" s="203">
        <v>5647.4500000000007</v>
      </c>
      <c r="W40" s="202">
        <v>5706.4500000000007</v>
      </c>
      <c r="X40" s="203">
        <v>5765.4500000000007</v>
      </c>
      <c r="Y40" s="202">
        <v>5824.4500000000007</v>
      </c>
      <c r="Z40" s="202">
        <v>5883.4500000000007</v>
      </c>
      <c r="AA40" s="204">
        <v>5942.4500000000007</v>
      </c>
      <c r="AB40" s="312">
        <v>2</v>
      </c>
    </row>
    <row r="41" spans="1:28" s="194" customFormat="1" ht="21.95" customHeight="1" thickBot="1">
      <c r="A41" s="308"/>
      <c r="B41" s="191">
        <f t="shared" ref="B41:AA41" si="16">ROUND((B40+(B40*$D$4))*20,0)/20</f>
        <v>4480.45</v>
      </c>
      <c r="C41" s="192">
        <f t="shared" si="16"/>
        <v>4570.05</v>
      </c>
      <c r="D41" s="191">
        <f t="shared" si="16"/>
        <v>4659.6499999999996</v>
      </c>
      <c r="E41" s="192">
        <f t="shared" si="16"/>
        <v>4749.3</v>
      </c>
      <c r="F41" s="191">
        <f t="shared" si="16"/>
        <v>4838.8999999999996</v>
      </c>
      <c r="G41" s="192">
        <f t="shared" si="16"/>
        <v>4919.55</v>
      </c>
      <c r="H41" s="191">
        <f t="shared" si="16"/>
        <v>5000.2</v>
      </c>
      <c r="I41" s="192">
        <f t="shared" si="16"/>
        <v>5080.8</v>
      </c>
      <c r="J41" s="191">
        <f t="shared" si="16"/>
        <v>5161.45</v>
      </c>
      <c r="K41" s="192">
        <f t="shared" si="16"/>
        <v>5242.1499999999996</v>
      </c>
      <c r="L41" s="191">
        <f t="shared" si="16"/>
        <v>5322.8</v>
      </c>
      <c r="M41" s="192">
        <f t="shared" si="16"/>
        <v>5394.5</v>
      </c>
      <c r="N41" s="191">
        <f t="shared" si="16"/>
        <v>5466.15</v>
      </c>
      <c r="O41" s="192">
        <f t="shared" si="16"/>
        <v>5537.85</v>
      </c>
      <c r="P41" s="191">
        <f t="shared" si="16"/>
        <v>5609.5</v>
      </c>
      <c r="Q41" s="192">
        <f t="shared" si="16"/>
        <v>5681.2</v>
      </c>
      <c r="R41" s="191">
        <f t="shared" si="16"/>
        <v>5752.9</v>
      </c>
      <c r="S41" s="192">
        <f t="shared" si="16"/>
        <v>5815.65</v>
      </c>
      <c r="T41" s="191">
        <f t="shared" si="16"/>
        <v>5878.35</v>
      </c>
      <c r="U41" s="192">
        <f t="shared" si="16"/>
        <v>5941.1</v>
      </c>
      <c r="V41" s="191">
        <f t="shared" si="16"/>
        <v>6003.8</v>
      </c>
      <c r="W41" s="192">
        <f t="shared" si="16"/>
        <v>6066.55</v>
      </c>
      <c r="X41" s="191">
        <f t="shared" si="16"/>
        <v>6129.25</v>
      </c>
      <c r="Y41" s="192">
        <f t="shared" si="16"/>
        <v>6191.95</v>
      </c>
      <c r="Z41" s="192">
        <f t="shared" si="16"/>
        <v>6254.7</v>
      </c>
      <c r="AA41" s="205">
        <f t="shared" si="16"/>
        <v>6317.4</v>
      </c>
      <c r="AB41" s="313"/>
    </row>
    <row r="42" spans="1:28" s="190" customFormat="1" ht="21.95" customHeight="1">
      <c r="A42" s="304">
        <v>1</v>
      </c>
      <c r="B42" s="195">
        <v>4012.8500000000004</v>
      </c>
      <c r="C42" s="196">
        <v>4027.9</v>
      </c>
      <c r="D42" s="197">
        <v>4051.3500000000004</v>
      </c>
      <c r="E42" s="196">
        <v>4129.25</v>
      </c>
      <c r="F42" s="197">
        <v>4207.1500000000005</v>
      </c>
      <c r="G42" s="196">
        <v>4277.3</v>
      </c>
      <c r="H42" s="197">
        <v>4347.4000000000005</v>
      </c>
      <c r="I42" s="196">
        <v>4417.5</v>
      </c>
      <c r="J42" s="197">
        <v>4487.6500000000005</v>
      </c>
      <c r="K42" s="196">
        <v>4557.75</v>
      </c>
      <c r="L42" s="197">
        <v>4627.8500000000004</v>
      </c>
      <c r="M42" s="196">
        <v>4690.2</v>
      </c>
      <c r="N42" s="197">
        <v>4752.55</v>
      </c>
      <c r="O42" s="196">
        <v>4814.8500000000004</v>
      </c>
      <c r="P42" s="197">
        <v>4877.2</v>
      </c>
      <c r="Q42" s="196">
        <v>4939.5</v>
      </c>
      <c r="R42" s="197">
        <v>5001.8500000000004</v>
      </c>
      <c r="S42" s="196">
        <v>5056.4000000000005</v>
      </c>
      <c r="T42" s="197">
        <v>5110.9000000000005</v>
      </c>
      <c r="U42" s="196">
        <v>5165.4500000000007</v>
      </c>
      <c r="V42" s="197">
        <v>5220</v>
      </c>
      <c r="W42" s="196">
        <v>5274.55</v>
      </c>
      <c r="X42" s="197">
        <v>5329.05</v>
      </c>
      <c r="Y42" s="196">
        <v>5383.6</v>
      </c>
      <c r="Z42" s="196">
        <v>5438.1500000000005</v>
      </c>
      <c r="AA42" s="196">
        <v>5492.7000000000007</v>
      </c>
      <c r="AB42" s="305">
        <v>1</v>
      </c>
    </row>
    <row r="43" spans="1:28" s="194" customFormat="1" ht="21.95" customHeight="1" thickBot="1">
      <c r="A43" s="304"/>
      <c r="B43" s="198">
        <f t="shared" ref="B43:AA43" si="17">ROUND((B42+(B42*$D$4))*20,0)/20</f>
        <v>4266.05</v>
      </c>
      <c r="C43" s="199">
        <f t="shared" si="17"/>
        <v>4282.05</v>
      </c>
      <c r="D43" s="198">
        <f t="shared" si="17"/>
        <v>4307</v>
      </c>
      <c r="E43" s="199">
        <f t="shared" si="17"/>
        <v>4389.8</v>
      </c>
      <c r="F43" s="198">
        <f t="shared" si="17"/>
        <v>4472.6000000000004</v>
      </c>
      <c r="G43" s="199">
        <f t="shared" si="17"/>
        <v>4547.2</v>
      </c>
      <c r="H43" s="198">
        <f t="shared" si="17"/>
        <v>4621.7</v>
      </c>
      <c r="I43" s="199">
        <f t="shared" si="17"/>
        <v>4696.25</v>
      </c>
      <c r="J43" s="198">
        <f t="shared" si="17"/>
        <v>4770.8</v>
      </c>
      <c r="K43" s="199">
        <f t="shared" si="17"/>
        <v>4845.3500000000004</v>
      </c>
      <c r="L43" s="198">
        <f t="shared" si="17"/>
        <v>4919.8500000000004</v>
      </c>
      <c r="M43" s="199">
        <f t="shared" si="17"/>
        <v>4986.1499999999996</v>
      </c>
      <c r="N43" s="198">
        <f t="shared" si="17"/>
        <v>5052.45</v>
      </c>
      <c r="O43" s="199">
        <f t="shared" si="17"/>
        <v>5118.6499999999996</v>
      </c>
      <c r="P43" s="198">
        <f t="shared" si="17"/>
        <v>5184.95</v>
      </c>
      <c r="Q43" s="199">
        <f t="shared" si="17"/>
        <v>5251.2</v>
      </c>
      <c r="R43" s="198">
        <f t="shared" si="17"/>
        <v>5317.45</v>
      </c>
      <c r="S43" s="199">
        <f t="shared" si="17"/>
        <v>5375.45</v>
      </c>
      <c r="T43" s="198">
        <f t="shared" si="17"/>
        <v>5433.4</v>
      </c>
      <c r="U43" s="199">
        <f t="shared" si="17"/>
        <v>5491.4</v>
      </c>
      <c r="V43" s="198">
        <f t="shared" si="17"/>
        <v>5549.4</v>
      </c>
      <c r="W43" s="199">
        <f t="shared" si="17"/>
        <v>5607.35</v>
      </c>
      <c r="X43" s="198">
        <f t="shared" si="17"/>
        <v>5665.3</v>
      </c>
      <c r="Y43" s="199">
        <f t="shared" si="17"/>
        <v>5723.3</v>
      </c>
      <c r="Z43" s="199">
        <f t="shared" si="17"/>
        <v>5781.3</v>
      </c>
      <c r="AA43" s="200">
        <f t="shared" si="17"/>
        <v>5839.3</v>
      </c>
      <c r="AB43" s="306"/>
    </row>
    <row r="44" spans="1:28" s="186" customFormat="1" ht="21.95" customHeight="1" thickBot="1">
      <c r="A44" s="181" t="s">
        <v>16</v>
      </c>
      <c r="B44" s="182">
        <v>0</v>
      </c>
      <c r="C44" s="183">
        <f t="shared" ref="C44:AA44" si="18">B44+1</f>
        <v>1</v>
      </c>
      <c r="D44" s="184">
        <f t="shared" si="18"/>
        <v>2</v>
      </c>
      <c r="E44" s="183">
        <f t="shared" si="18"/>
        <v>3</v>
      </c>
      <c r="F44" s="184">
        <f t="shared" si="18"/>
        <v>4</v>
      </c>
      <c r="G44" s="183">
        <f t="shared" si="18"/>
        <v>5</v>
      </c>
      <c r="H44" s="184">
        <f t="shared" si="18"/>
        <v>6</v>
      </c>
      <c r="I44" s="183">
        <f t="shared" si="18"/>
        <v>7</v>
      </c>
      <c r="J44" s="184">
        <f t="shared" si="18"/>
        <v>8</v>
      </c>
      <c r="K44" s="183">
        <f t="shared" si="18"/>
        <v>9</v>
      </c>
      <c r="L44" s="184">
        <f t="shared" si="18"/>
        <v>10</v>
      </c>
      <c r="M44" s="183">
        <f t="shared" si="18"/>
        <v>11</v>
      </c>
      <c r="N44" s="184">
        <f t="shared" si="18"/>
        <v>12</v>
      </c>
      <c r="O44" s="183">
        <f t="shared" si="18"/>
        <v>13</v>
      </c>
      <c r="P44" s="184">
        <f t="shared" si="18"/>
        <v>14</v>
      </c>
      <c r="Q44" s="183">
        <f t="shared" si="18"/>
        <v>15</v>
      </c>
      <c r="R44" s="184">
        <f t="shared" si="18"/>
        <v>16</v>
      </c>
      <c r="S44" s="183">
        <f t="shared" si="18"/>
        <v>17</v>
      </c>
      <c r="T44" s="184">
        <f t="shared" si="18"/>
        <v>18</v>
      </c>
      <c r="U44" s="183">
        <f t="shared" si="18"/>
        <v>19</v>
      </c>
      <c r="V44" s="184">
        <f t="shared" si="18"/>
        <v>20</v>
      </c>
      <c r="W44" s="183">
        <f t="shared" si="18"/>
        <v>21</v>
      </c>
      <c r="X44" s="184">
        <f t="shared" si="18"/>
        <v>22</v>
      </c>
      <c r="Y44" s="183">
        <f t="shared" si="18"/>
        <v>23</v>
      </c>
      <c r="Z44" s="183">
        <f t="shared" si="18"/>
        <v>24</v>
      </c>
      <c r="AA44" s="206">
        <f t="shared" si="18"/>
        <v>25</v>
      </c>
      <c r="AB44" s="181" t="s">
        <v>16</v>
      </c>
    </row>
    <row r="45" spans="1:28" ht="18.95" customHeight="1">
      <c r="A45" s="207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9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07"/>
    </row>
    <row r="46" spans="1:28" ht="18.95" customHeight="1">
      <c r="A46" s="207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9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07"/>
    </row>
  </sheetData>
  <sheetProtection algorithmName="SHA-512" hashValue="LnDaNKmURYDY03evcBNgYNV58uefB0tCrKsWmIOoBo5tcIuCSxRcM8F2w/4FP6Ws44tW9Dx+8KU8SseMSHlDxQ==" saltValue="iDCsuuei8gHKmXhI27W/ow==" spinCount="100000" sheet="1" objects="1" scenarios="1"/>
  <mergeCells count="33">
    <mergeCell ref="A16:A17"/>
    <mergeCell ref="AB16:AB17"/>
    <mergeCell ref="A3:A4"/>
    <mergeCell ref="A12:A13"/>
    <mergeCell ref="AB12:AB13"/>
    <mergeCell ref="A14:A15"/>
    <mergeCell ref="AB14:AB15"/>
    <mergeCell ref="A18:A19"/>
    <mergeCell ref="AB18:AB19"/>
    <mergeCell ref="A20:A21"/>
    <mergeCell ref="AB20:AB21"/>
    <mergeCell ref="A22:A23"/>
    <mergeCell ref="AB22:AB23"/>
    <mergeCell ref="A24:A25"/>
    <mergeCell ref="AB24:AB25"/>
    <mergeCell ref="A26:A27"/>
    <mergeCell ref="AB26:AB27"/>
    <mergeCell ref="A28:A29"/>
    <mergeCell ref="AB28:AB29"/>
    <mergeCell ref="A30:A31"/>
    <mergeCell ref="AB30:AB31"/>
    <mergeCell ref="A32:A33"/>
    <mergeCell ref="AB32:AB33"/>
    <mergeCell ref="A34:A35"/>
    <mergeCell ref="AB34:AB35"/>
    <mergeCell ref="A42:A43"/>
    <mergeCell ref="AB42:AB43"/>
    <mergeCell ref="A36:A37"/>
    <mergeCell ref="AB36:AB37"/>
    <mergeCell ref="A38:A39"/>
    <mergeCell ref="AB38:AB39"/>
    <mergeCell ref="A40:A41"/>
    <mergeCell ref="AB40:AB41"/>
  </mergeCells>
  <printOptions horizontalCentered="1" verticalCentered="1"/>
  <pageMargins left="0.19685039370078741" right="0.19685039370078741" top="0.47244094488188981" bottom="0.19685039370078741" header="0.15748031496062992" footer="0.15748031496062992"/>
  <pageSetup paperSize="9" scale="51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41" r:id="rId4">
          <objectPr defaultSize="0" r:id="rId5">
            <anchor moveWithCells="1">
              <from>
                <xdr:col>24</xdr:col>
                <xdr:colOff>47625</xdr:colOff>
                <xdr:row>1</xdr:row>
                <xdr:rowOff>66675</xdr:rowOff>
              </from>
              <to>
                <xdr:col>26</xdr:col>
                <xdr:colOff>514350</xdr:colOff>
                <xdr:row>4</xdr:row>
                <xdr:rowOff>28575</xdr:rowOff>
              </to>
            </anchor>
          </objectPr>
        </oleObject>
      </mc:Choice>
      <mc:Fallback>
        <oleObject progId="Word.Document.8" shapeId="1024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FBA1-5C03-4251-9BA5-61A85D4E8860}">
  <dimension ref="A1:A2"/>
  <sheetViews>
    <sheetView workbookViewId="0">
      <selection activeCell="A3" sqref="A3"/>
    </sheetView>
  </sheetViews>
  <sheetFormatPr baseColWidth="10" defaultColWidth="11.42578125" defaultRowHeight="12.75"/>
  <cols>
    <col min="1" max="1" width="15.85546875" style="100" bestFit="1" customWidth="1"/>
    <col min="2" max="16384" width="11.42578125" style="100"/>
  </cols>
  <sheetData>
    <row r="1" spans="1:1">
      <c r="A1" s="138" t="s">
        <v>69</v>
      </c>
    </row>
    <row r="2" spans="1:1">
      <c r="A2" s="139">
        <v>45978</v>
      </c>
    </row>
  </sheetData>
  <sheetProtection algorithmName="SHA-512" hashValue="MexMviH3Iv2AXgvQ9Iw3BC3UTNLTCng04h83U/Wy5e91wjaeiFxqQrW9YoF/NXbwgMXzn4p3LsyTQsAIjPN4Ng==" saltValue="D+0Sekn5enrBlRY3lBL5s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Liste Personnel</vt:lpstr>
      <vt:lpstr>Paramétrage RH</vt:lpstr>
      <vt:lpstr>GrilleSTAE</vt:lpstr>
      <vt:lpstr>Calcul Echelon</vt:lpstr>
      <vt:lpstr>GrilleCISA-LAE3</vt:lpstr>
      <vt:lpstr>GrilleNE</vt:lpstr>
      <vt:lpstr>Version</vt:lpstr>
      <vt:lpstr>'GrilleCISA-LAE3'!Zone_d_impression</vt:lpstr>
      <vt:lpstr>GrilleSTAE!Zone_d_impression</vt:lpstr>
    </vt:vector>
  </TitlesOfParts>
  <Company>Farandole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christophe.calame@ne.ch</dc:creator>
  <cp:lastModifiedBy>Monnier Bénédicte</cp:lastModifiedBy>
  <cp:lastPrinted>2025-06-06T12:53:33Z</cp:lastPrinted>
  <dcterms:created xsi:type="dcterms:W3CDTF">2011-09-15T13:34:39Z</dcterms:created>
  <dcterms:modified xsi:type="dcterms:W3CDTF">2026-04-23T07:06:19Z</dcterms:modified>
</cp:coreProperties>
</file>