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 firstSheet="1" activeTab="2"/>
  </bookViews>
  <sheets>
    <sheet name="Perequation horizontale" sheetId="2" r:id="rId1"/>
    <sheet name="Comparaison et classements" sheetId="12" r:id="rId2"/>
    <sheet name="Revenu fiscal perequation" sheetId="14" r:id="rId3"/>
    <sheet name="RF PF Base" sheetId="18" state="hidden" r:id="rId4"/>
    <sheet name="Perequation verticale" sheetId="10" r:id="rId5"/>
  </sheets>
  <definedNames>
    <definedName name="communes" localSheetId="3">#REF!</definedName>
    <definedName name="communes">#REF!</definedName>
    <definedName name="fgsdg" localSheetId="3">#REF!</definedName>
    <definedName name="fgsdg">#REF!</definedName>
    <definedName name="numéros" localSheetId="3">#REF!</definedName>
    <definedName name="numéros">#REF!</definedName>
    <definedName name="sandro" localSheetId="3">#REF!</definedName>
    <definedName name="sandro">#REF!</definedName>
    <definedName name="sgfs" localSheetId="3">#REF!</definedName>
    <definedName name="sgfs">#REF!</definedName>
    <definedName name="_xlnm.Print_Area" localSheetId="0">'Perequation horizontale'!$A$1:$L$43</definedName>
    <definedName name="_xlnm.Print_Area" localSheetId="4">'Perequation verticale'!$A$1:$K$41</definedName>
    <definedName name="_xlnm.Print_Area" localSheetId="2">'Revenu fiscal perequation'!$A$1:$O$43</definedName>
  </definedNames>
  <calcPr calcId="125725"/>
</workbook>
</file>

<file path=xl/calcChain.xml><?xml version="1.0" encoding="utf-8"?>
<calcChain xmlns="http://schemas.openxmlformats.org/spreadsheetml/2006/main">
  <c r="C42" i="18"/>
  <c r="F42"/>
  <c r="I41"/>
  <c r="J41" s="1"/>
  <c r="F41"/>
  <c r="G41" s="1"/>
  <c r="H41" s="1"/>
  <c r="K41" s="1"/>
  <c r="I40"/>
  <c r="J40" s="1"/>
  <c r="F40"/>
  <c r="G40" s="1"/>
  <c r="H40" s="1"/>
  <c r="K40" s="1"/>
  <c r="I39"/>
  <c r="J39" s="1"/>
  <c r="F39"/>
  <c r="G39" s="1"/>
  <c r="H39" s="1"/>
  <c r="K39" s="1"/>
  <c r="I38"/>
  <c r="J38" s="1"/>
  <c r="F38"/>
  <c r="G38" s="1"/>
  <c r="H38" s="1"/>
  <c r="K38" s="1"/>
  <c r="I37"/>
  <c r="J37" s="1"/>
  <c r="F37"/>
  <c r="G37" s="1"/>
  <c r="H37" s="1"/>
  <c r="K37" s="1"/>
  <c r="I36"/>
  <c r="J36" s="1"/>
  <c r="F36"/>
  <c r="G36" s="1"/>
  <c r="H36" s="1"/>
  <c r="K36" s="1"/>
  <c r="I35"/>
  <c r="J35" s="1"/>
  <c r="F35"/>
  <c r="G35" s="1"/>
  <c r="H35" s="1"/>
  <c r="K35" s="1"/>
  <c r="I34"/>
  <c r="J34" s="1"/>
  <c r="F34"/>
  <c r="G34" s="1"/>
  <c r="H34" s="1"/>
  <c r="K34" s="1"/>
  <c r="I33"/>
  <c r="J33" s="1"/>
  <c r="F33"/>
  <c r="G33" s="1"/>
  <c r="H33" s="1"/>
  <c r="K33" s="1"/>
  <c r="I32"/>
  <c r="J32" s="1"/>
  <c r="F32"/>
  <c r="G32" s="1"/>
  <c r="H32" s="1"/>
  <c r="K32" s="1"/>
  <c r="I31"/>
  <c r="J31" s="1"/>
  <c r="F31"/>
  <c r="G31" s="1"/>
  <c r="H31" s="1"/>
  <c r="K31" s="1"/>
  <c r="I30"/>
  <c r="J30" s="1"/>
  <c r="F30"/>
  <c r="G30" s="1"/>
  <c r="H30" s="1"/>
  <c r="K30" s="1"/>
  <c r="I29"/>
  <c r="J29" s="1"/>
  <c r="F29"/>
  <c r="G29" s="1"/>
  <c r="H29" s="1"/>
  <c r="K29" s="1"/>
  <c r="I28"/>
  <c r="J28" s="1"/>
  <c r="F28"/>
  <c r="G28" s="1"/>
  <c r="H28" s="1"/>
  <c r="K28" s="1"/>
  <c r="I27"/>
  <c r="J27" s="1"/>
  <c r="F27"/>
  <c r="G27" s="1"/>
  <c r="H27" s="1"/>
  <c r="K27" s="1"/>
  <c r="I26"/>
  <c r="J26" s="1"/>
  <c r="F26"/>
  <c r="G26" s="1"/>
  <c r="H26" s="1"/>
  <c r="K26" s="1"/>
  <c r="I25"/>
  <c r="J25" s="1"/>
  <c r="F25"/>
  <c r="G25" s="1"/>
  <c r="H25" s="1"/>
  <c r="K25" s="1"/>
  <c r="I24"/>
  <c r="J24" s="1"/>
  <c r="F24"/>
  <c r="G24" s="1"/>
  <c r="H24" s="1"/>
  <c r="K24" s="1"/>
  <c r="I23"/>
  <c r="J23" s="1"/>
  <c r="F23"/>
  <c r="G23" s="1"/>
  <c r="H23" s="1"/>
  <c r="K23" s="1"/>
  <c r="I22"/>
  <c r="J22" s="1"/>
  <c r="F22"/>
  <c r="G22" s="1"/>
  <c r="H22" s="1"/>
  <c r="K22" s="1"/>
  <c r="I21"/>
  <c r="J21" s="1"/>
  <c r="F21"/>
  <c r="G21" s="1"/>
  <c r="H21" s="1"/>
  <c r="K21" s="1"/>
  <c r="I20"/>
  <c r="J20" s="1"/>
  <c r="F20"/>
  <c r="G20" s="1"/>
  <c r="H20" s="1"/>
  <c r="K20" s="1"/>
  <c r="I19"/>
  <c r="J19" s="1"/>
  <c r="F19"/>
  <c r="G19" s="1"/>
  <c r="H19" s="1"/>
  <c r="K19" s="1"/>
  <c r="I18"/>
  <c r="J18" s="1"/>
  <c r="F18"/>
  <c r="G18" s="1"/>
  <c r="H18" s="1"/>
  <c r="K18" s="1"/>
  <c r="I17"/>
  <c r="J17" s="1"/>
  <c r="F17"/>
  <c r="G17" s="1"/>
  <c r="H17" s="1"/>
  <c r="K17" s="1"/>
  <c r="I16"/>
  <c r="J16" s="1"/>
  <c r="F16"/>
  <c r="G16" s="1"/>
  <c r="H16" s="1"/>
  <c r="K16" s="1"/>
  <c r="I15"/>
  <c r="J15" s="1"/>
  <c r="F15"/>
  <c r="G15" s="1"/>
  <c r="H15" s="1"/>
  <c r="K15" s="1"/>
  <c r="I14"/>
  <c r="J14" s="1"/>
  <c r="F14"/>
  <c r="G14" s="1"/>
  <c r="H14" s="1"/>
  <c r="K14" s="1"/>
  <c r="I13"/>
  <c r="J13" s="1"/>
  <c r="F13"/>
  <c r="G13" s="1"/>
  <c r="H13" s="1"/>
  <c r="K13" s="1"/>
  <c r="I12"/>
  <c r="J12" s="1"/>
  <c r="F12"/>
  <c r="G12" s="1"/>
  <c r="H12" s="1"/>
  <c r="K12" s="1"/>
  <c r="I11"/>
  <c r="J11" s="1"/>
  <c r="F11"/>
  <c r="G11" s="1"/>
  <c r="H11" s="1"/>
  <c r="K11" s="1"/>
  <c r="I10"/>
  <c r="J10" s="1"/>
  <c r="F10"/>
  <c r="G10" s="1"/>
  <c r="H10" s="1"/>
  <c r="K10" s="1"/>
  <c r="I9"/>
  <c r="J9" s="1"/>
  <c r="F9"/>
  <c r="G9" s="1"/>
  <c r="H9" s="1"/>
  <c r="K9" s="1"/>
  <c r="I8"/>
  <c r="J8" s="1"/>
  <c r="F8"/>
  <c r="G8" s="1"/>
  <c r="H8" s="1"/>
  <c r="K8" s="1"/>
  <c r="I7"/>
  <c r="J7" s="1"/>
  <c r="F7"/>
  <c r="G7" s="1"/>
  <c r="H7" s="1"/>
  <c r="K7" s="1"/>
  <c r="I6"/>
  <c r="J6" s="1"/>
  <c r="F6"/>
  <c r="G6" s="1"/>
  <c r="H6" s="1"/>
  <c r="K6" s="1"/>
  <c r="I5"/>
  <c r="J5" s="1"/>
  <c r="F5"/>
  <c r="G5" l="1"/>
  <c r="I42"/>
  <c r="H42" i="12"/>
  <c r="H5" i="18" l="1"/>
  <c r="K5" s="1"/>
  <c r="D38" i="12"/>
  <c r="D31"/>
  <c r="D20"/>
  <c r="D24"/>
  <c r="D32" l="1"/>
  <c r="D28"/>
  <c r="D16"/>
  <c r="D12"/>
  <c r="D8"/>
  <c r="D41"/>
  <c r="D39"/>
  <c r="D35"/>
  <c r="D34"/>
  <c r="D30"/>
  <c r="D26"/>
  <c r="D22"/>
  <c r="D18"/>
  <c r="D14"/>
  <c r="D10"/>
  <c r="D6"/>
  <c r="D40"/>
  <c r="D37"/>
  <c r="D33"/>
  <c r="D29"/>
  <c r="D25"/>
  <c r="D21"/>
  <c r="D17"/>
  <c r="D13"/>
  <c r="D9"/>
  <c r="D5"/>
  <c r="D36"/>
  <c r="D27"/>
  <c r="D23"/>
  <c r="D19"/>
  <c r="D15"/>
  <c r="D11"/>
  <c r="D7"/>
  <c r="D42" l="1"/>
  <c r="I41" i="2"/>
  <c r="E41"/>
  <c r="I40"/>
  <c r="E40"/>
  <c r="I39"/>
  <c r="E39"/>
  <c r="I38"/>
  <c r="E38"/>
  <c r="I37"/>
  <c r="E37"/>
  <c r="I36"/>
  <c r="E36"/>
  <c r="I35"/>
  <c r="E35"/>
  <c r="I34"/>
  <c r="E34"/>
  <c r="I33"/>
  <c r="E33"/>
  <c r="I32"/>
  <c r="E32"/>
  <c r="I31"/>
  <c r="E31"/>
  <c r="E30"/>
  <c r="I29"/>
  <c r="E29"/>
  <c r="I28"/>
  <c r="E28"/>
  <c r="I27"/>
  <c r="E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G42"/>
  <c r="C42"/>
  <c r="I30" l="1"/>
  <c r="L9"/>
  <c r="K9"/>
  <c r="C9" i="12" s="1"/>
  <c r="E9" s="1"/>
  <c r="I9" s="1"/>
  <c r="L10" i="2"/>
  <c r="K10"/>
  <c r="C10" i="12" s="1"/>
  <c r="E10" s="1"/>
  <c r="I10" s="1"/>
  <c r="L11" i="2"/>
  <c r="K11"/>
  <c r="C11" i="12" s="1"/>
  <c r="E11" s="1"/>
  <c r="I11" s="1"/>
  <c r="L12" i="2"/>
  <c r="K12"/>
  <c r="C12" i="12" s="1"/>
  <c r="E12" s="1"/>
  <c r="I12" s="1"/>
  <c r="L13" i="2"/>
  <c r="K13"/>
  <c r="C13" i="12" s="1"/>
  <c r="E13" s="1"/>
  <c r="I13" s="1"/>
  <c r="L14" i="2"/>
  <c r="K14"/>
  <c r="C14" i="12" s="1"/>
  <c r="E14" s="1"/>
  <c r="I14" s="1"/>
  <c r="L15" i="2"/>
  <c r="K15"/>
  <c r="C15" i="12" s="1"/>
  <c r="E15" s="1"/>
  <c r="I15" s="1"/>
  <c r="L24" i="2"/>
  <c r="K24"/>
  <c r="C24" i="12" s="1"/>
  <c r="E24" s="1"/>
  <c r="I24" s="1"/>
  <c r="L6" i="2"/>
  <c r="K6"/>
  <c r="C6" i="12" s="1"/>
  <c r="E6" s="1"/>
  <c r="I6" s="1"/>
  <c r="L7" i="2"/>
  <c r="K7"/>
  <c r="C7" i="12" s="1"/>
  <c r="E7" s="1"/>
  <c r="I7" s="1"/>
  <c r="L8" i="2"/>
  <c r="K8"/>
  <c r="C8" i="12" s="1"/>
  <c r="E8" s="1"/>
  <c r="I8" s="1"/>
  <c r="L16" i="2"/>
  <c r="K16"/>
  <c r="C16" i="12" s="1"/>
  <c r="E16" s="1"/>
  <c r="I16" s="1"/>
  <c r="L17" i="2"/>
  <c r="K17"/>
  <c r="C17" i="12" s="1"/>
  <c r="E17" s="1"/>
  <c r="I17" s="1"/>
  <c r="L18" i="2"/>
  <c r="K18"/>
  <c r="C18" i="12" s="1"/>
  <c r="E18" s="1"/>
  <c r="I18" s="1"/>
  <c r="L19" i="2"/>
  <c r="K19"/>
  <c r="C19" i="12" s="1"/>
  <c r="E19" s="1"/>
  <c r="I19" s="1"/>
  <c r="L20" i="2"/>
  <c r="K20"/>
  <c r="C20" i="12" s="1"/>
  <c r="E20" s="1"/>
  <c r="I20" s="1"/>
  <c r="L21" i="2"/>
  <c r="K21"/>
  <c r="C21" i="12" s="1"/>
  <c r="E21" s="1"/>
  <c r="I21" s="1"/>
  <c r="L22" i="2"/>
  <c r="K22"/>
  <c r="C22" i="12" s="1"/>
  <c r="E22" s="1"/>
  <c r="I22" s="1"/>
  <c r="L23" i="2"/>
  <c r="K23"/>
  <c r="C23" i="12" s="1"/>
  <c r="E23" s="1"/>
  <c r="I23" s="1"/>
  <c r="L25" i="2"/>
  <c r="K25"/>
  <c r="C25" i="12" s="1"/>
  <c r="E25" s="1"/>
  <c r="I25" s="1"/>
  <c r="L26" i="2"/>
  <c r="K26"/>
  <c r="C26" i="12" s="1"/>
  <c r="E26" s="1"/>
  <c r="I26" s="1"/>
  <c r="L27" i="2"/>
  <c r="K27"/>
  <c r="C27" i="12" s="1"/>
  <c r="E27" s="1"/>
  <c r="I27" s="1"/>
  <c r="L28" i="2"/>
  <c r="K28"/>
  <c r="C28" i="12" s="1"/>
  <c r="E28" s="1"/>
  <c r="I28" s="1"/>
  <c r="L29" i="2"/>
  <c r="K29"/>
  <c r="C29" i="12" s="1"/>
  <c r="E29" s="1"/>
  <c r="I29" s="1"/>
  <c r="L30" i="2"/>
  <c r="K30"/>
  <c r="C30" i="12" s="1"/>
  <c r="E30" s="1"/>
  <c r="I30" s="1"/>
  <c r="L31" i="2"/>
  <c r="K31"/>
  <c r="C31" i="12" s="1"/>
  <c r="E31" s="1"/>
  <c r="I31" s="1"/>
  <c r="L32" i="2"/>
  <c r="K32"/>
  <c r="C32" i="12" s="1"/>
  <c r="E32" s="1"/>
  <c r="I32" s="1"/>
  <c r="L33" i="2"/>
  <c r="K33"/>
  <c r="C33" i="12" s="1"/>
  <c r="E33" s="1"/>
  <c r="I33" s="1"/>
  <c r="L34" i="2"/>
  <c r="K34"/>
  <c r="C34" i="12" s="1"/>
  <c r="E34" s="1"/>
  <c r="I34" s="1"/>
  <c r="L35" i="2"/>
  <c r="K35"/>
  <c r="C35" i="12" s="1"/>
  <c r="E35" s="1"/>
  <c r="I35" s="1"/>
  <c r="L36" i="2"/>
  <c r="K36"/>
  <c r="C36" i="12" s="1"/>
  <c r="E36" s="1"/>
  <c r="I36" s="1"/>
  <c r="L37" i="2"/>
  <c r="K37"/>
  <c r="C37" i="12" s="1"/>
  <c r="E37" s="1"/>
  <c r="I37" s="1"/>
  <c r="L38" i="2"/>
  <c r="K38"/>
  <c r="C38" i="12" s="1"/>
  <c r="E38" s="1"/>
  <c r="I38" s="1"/>
  <c r="L39" i="2"/>
  <c r="K39"/>
  <c r="C39" i="12" s="1"/>
  <c r="E39" s="1"/>
  <c r="I39" s="1"/>
  <c r="L40" i="2"/>
  <c r="K40"/>
  <c r="C40" i="12" s="1"/>
  <c r="E40" s="1"/>
  <c r="I40" s="1"/>
  <c r="L41" i="2"/>
  <c r="K41"/>
  <c r="C41" i="12" s="1"/>
  <c r="E41" s="1"/>
  <c r="E5" i="2"/>
  <c r="I5"/>
  <c r="I41" i="12" l="1"/>
  <c r="G41"/>
  <c r="L5" i="2"/>
  <c r="K5"/>
  <c r="K42" l="1"/>
  <c r="C42" i="12" s="1"/>
  <c r="E42" s="1"/>
  <c r="I42" s="1"/>
  <c r="C5"/>
  <c r="O41" i="14" l="1"/>
  <c r="F42" i="12" l="1"/>
  <c r="E5" l="1"/>
  <c r="I5" s="1"/>
  <c r="G5" l="1"/>
  <c r="G7"/>
  <c r="G9"/>
  <c r="G11"/>
  <c r="G13"/>
  <c r="G15"/>
  <c r="G17"/>
  <c r="G19"/>
  <c r="G21"/>
  <c r="G23"/>
  <c r="G26"/>
  <c r="G28"/>
  <c r="G30"/>
  <c r="G32"/>
  <c r="G34"/>
  <c r="G36"/>
  <c r="G38"/>
  <c r="G40"/>
  <c r="G24"/>
  <c r="G6"/>
  <c r="G8"/>
  <c r="G10"/>
  <c r="G12"/>
  <c r="G14"/>
  <c r="G16"/>
  <c r="G18"/>
  <c r="G20"/>
  <c r="G22"/>
  <c r="G25"/>
  <c r="G27"/>
  <c r="G29"/>
  <c r="G31"/>
  <c r="G33"/>
  <c r="G35"/>
  <c r="G37"/>
  <c r="G39"/>
  <c r="G42" l="1"/>
</calcChain>
</file>

<file path=xl/sharedStrings.xml><?xml version="1.0" encoding="utf-8"?>
<sst xmlns="http://schemas.openxmlformats.org/spreadsheetml/2006/main" count="445" uniqueCount="98">
  <si>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</si>
  <si>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</si>
  <si>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</si>
  <si>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</si>
  <si>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</si>
  <si>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</si>
  <si>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</si>
  <si>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</si>
  <si>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</si>
  <si>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</si>
  <si>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</si>
  <si>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Corcelles-Cormondrèche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</si>
  <si>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</si>
  <si>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</si>
  <si>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</si>
  <si>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</si>
  <si>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</si>
  <si>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</si>
  <si>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</si>
  <si>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</si>
  <si>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</si>
  <si>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</si>
  <si>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</si>
  <si>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</si>
  <si>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</si>
  <si>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</si>
  <si>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</si>
  <si>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</si>
  <si>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</si>
  <si>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</si>
  <si>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</si>
  <si>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</si>
  <si>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</si>
  <si>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</si>
  <si>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</si>
  <si>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</si>
  <si>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par habitant</t>
  </si>
  <si>
    <t>Total</t>
  </si>
  <si>
    <t>Communes</t>
  </si>
  <si>
    <t>péréquation</t>
  </si>
  <si>
    <t>horizontale</t>
  </si>
  <si>
    <t>verticale</t>
  </si>
  <si>
    <t>Les montants négatifs sont reçus par les communes.</t>
  </si>
  <si>
    <t>Les montants positifs sont versés par les communes.</t>
  </si>
  <si>
    <t>après PH</t>
  </si>
  <si>
    <t>Péréquation des ressources</t>
  </si>
  <si>
    <t>Transferts</t>
  </si>
  <si>
    <t>Milvignes</t>
  </si>
  <si>
    <t>Val-de-Ruz</t>
  </si>
  <si>
    <t>Communes finan- cièrement fortes</t>
  </si>
  <si>
    <t>Communes finan- cièrement faibles</t>
  </si>
  <si>
    <t>Compensation de la surcharge structurelle</t>
  </si>
  <si>
    <t>Communes structurel-lement favorisées</t>
  </si>
  <si>
    <t>Communes structurel-lement défavorisées</t>
  </si>
  <si>
    <t>Communes contributrices</t>
  </si>
  <si>
    <t>Communes bénéficiaires</t>
  </si>
  <si>
    <t>Montants transférés</t>
  </si>
  <si>
    <t>Intervention du fonds</t>
  </si>
  <si>
    <t>Population 2012</t>
  </si>
  <si>
    <t>Total           Revenu fiscal + PérRes</t>
  </si>
  <si>
    <t>Différence p/rapport au RF moyen</t>
  </si>
  <si>
    <t>Compensation en francs p/habitant</t>
  </si>
  <si>
    <t>Versement</t>
  </si>
  <si>
    <t>Coefficient fiscal 2012</t>
  </si>
  <si>
    <t>du revenu moyen</t>
  </si>
  <si>
    <t>Péréquation en % des revenus</t>
  </si>
  <si>
    <t>Les montants négatifs sont reçus par les communes. Les montants positifs sont versés par les communes.</t>
  </si>
  <si>
    <t>Péré-quation p/hab.</t>
  </si>
  <si>
    <t>Montants versés ou reçus de la péréquation en francs par habitant</t>
  </si>
  <si>
    <t>Classements des communes</t>
  </si>
  <si>
    <t>rang</t>
  </si>
  <si>
    <t>Revenu fiscal par habitant</t>
  </si>
  <si>
    <r>
      <rPr>
        <b/>
        <sz val="9"/>
        <rFont val="Calibri"/>
        <family val="2"/>
        <scheme val="minor"/>
      </rPr>
      <t>Les communes</t>
    </r>
    <r>
      <rPr>
        <b/>
        <sz val="9"/>
        <color rgb="FF336600"/>
        <rFont val="Calibri"/>
        <family val="2"/>
        <scheme val="minor"/>
      </rPr>
      <t xml:space="preserve"> en vert = revenu fiscal </t>
    </r>
    <r>
      <rPr>
        <b/>
        <sz val="10"/>
        <color rgb="FF336600"/>
        <rFont val="Calibri"/>
        <family val="2"/>
        <scheme val="minor"/>
      </rPr>
      <t>&gt;</t>
    </r>
    <r>
      <rPr>
        <b/>
        <sz val="9"/>
        <color rgb="FF3366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moyenne, </t>
    </r>
    <r>
      <rPr>
        <b/>
        <sz val="9"/>
        <color rgb="FFC00000"/>
        <rFont val="Calibri"/>
        <family val="2"/>
        <scheme val="minor"/>
      </rPr>
      <t>en bordeau = revenu fiscal</t>
    </r>
    <r>
      <rPr>
        <b/>
        <sz val="10"/>
        <color rgb="FFC00000"/>
        <rFont val="Calibri"/>
        <family val="2"/>
        <scheme val="minor"/>
      </rPr>
      <t xml:space="preserve"> &lt;</t>
    </r>
    <r>
      <rPr>
        <b/>
        <sz val="9"/>
        <rFont val="Calibri"/>
        <family val="2"/>
        <scheme val="minor"/>
      </rPr>
      <t xml:space="preserve"> moyenne. Montant négatifs </t>
    </r>
    <r>
      <rPr>
        <b/>
        <sz val="9"/>
        <color rgb="FFFF0000"/>
        <rFont val="Calibri"/>
        <family val="2"/>
        <scheme val="minor"/>
      </rPr>
      <t>(-)</t>
    </r>
    <r>
      <rPr>
        <b/>
        <sz val="9"/>
        <rFont val="Calibri"/>
        <family val="2"/>
        <scheme val="minor"/>
      </rPr>
      <t xml:space="preserve"> = versés à la péréquation / montants positifs</t>
    </r>
    <r>
      <rPr>
        <b/>
        <sz val="9"/>
        <color rgb="FF3333FF"/>
        <rFont val="Calibri"/>
        <family val="2"/>
        <scheme val="minor"/>
      </rPr>
      <t xml:space="preserve"> (+) </t>
    </r>
    <r>
      <rPr>
        <b/>
        <sz val="9"/>
        <rFont val="Calibri"/>
        <family val="2"/>
        <scheme val="minor"/>
      </rPr>
      <t>= reçus de la péréquation</t>
    </r>
  </si>
  <si>
    <t>Classements des communes selon revenu fiscal 2012 avant et après péréquations horizontale (Phoriz) et verticale (Pvert)</t>
  </si>
  <si>
    <t>Transfert 2012</t>
  </si>
  <si>
    <t>Péréquation financière 2013 : Péréquation des ressources - Compensation de la surcharge structurelle -  Transferts</t>
  </si>
  <si>
    <t>Péréquation des ressources 2013 (PérRes)</t>
  </si>
  <si>
    <t>PérRes 2013 p/habitant</t>
  </si>
  <si>
    <t>Péréquation verticale 2013 TB</t>
  </si>
  <si>
    <t>Revenu fiscal (RF) 2012</t>
  </si>
  <si>
    <t>Péréquation financière intercommunale en 2013 comparaisons</t>
  </si>
  <si>
    <t>Transferts de la péréquation en 2013</t>
  </si>
  <si>
    <t>Revenus du compte de fonctionnement Bduget 2013</t>
  </si>
  <si>
    <t>Population 2013</t>
  </si>
  <si>
    <t>Part de la péréquation en % des revenus de fonctionnement budgétisés en 2013</t>
  </si>
  <si>
    <t/>
  </si>
  <si>
    <t>Revenu fiscal 2013</t>
  </si>
  <si>
    <t>Phorizont. p/hab</t>
  </si>
  <si>
    <t>Pvert. p/hab</t>
  </si>
  <si>
    <t>Péréquation horizontale</t>
  </si>
  <si>
    <t>Péréquation verticale</t>
  </si>
  <si>
    <t>RF 2013 après Phoriz</t>
  </si>
  <si>
    <t>RF 2013 ap/Phoriz et Pvert</t>
  </si>
  <si>
    <t>Coefficients 2013</t>
  </si>
  <si>
    <t>Coefficient 2013</t>
  </si>
  <si>
    <t>Phoriz 2013 p/hab</t>
  </si>
  <si>
    <t>Pvert 2013 p/hab</t>
  </si>
  <si>
    <t>RF 2013 après Phoriz et Pvert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</si>
</sst>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64" formatCode="&quot;Fr.&quot;#,##0;&quot;Fr.&quot;\ \-#,##0"/>
    <numFmt numFmtId="165" formatCode="#,##0.0"/>
    <numFmt numFmtId="166" formatCode="#,##0.0_ ;[Red]\-#,##0.0\ "/>
    <numFmt numFmtId="167" formatCode="#,###"/>
    <numFmt numFmtId="168" formatCode="#,##0_ ;[Red]\-#,##0\ "/>
    <numFmt numFmtId="169" formatCode="#,##0_ ;\-#,##0\ "/>
    <numFmt numFmtId="170" formatCode="0.000%"/>
    <numFmt numFmtId="172" formatCode="\+#,##0_ ;[Red]\-#,##0\ "/>
    <numFmt numFmtId="173" formatCode="#,###;\-#,###"/>
    <numFmt numFmtId="174" formatCode="#,###;\-##,###"/>
  </numFmts>
  <fonts count="44">
    <font>
      <sz val="10"/>
      <name val="MS Sans Serif"/>
    </font>
    <font>
      <sz val="10"/>
      <name val="Arial"/>
      <family val="2"/>
    </font>
    <font>
      <sz val="7"/>
      <name val="Small Fonts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sz val="10"/>
      <name val="MS Sans Serif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10"/>
      <name val="MS Sans Serif"/>
      <family val="2"/>
    </font>
    <font>
      <b/>
      <sz val="9"/>
      <color indexed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7.5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rgb="FF00009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9"/>
      <name val="MS Sans Serif"/>
      <family val="2"/>
    </font>
    <font>
      <b/>
      <sz val="7.5"/>
      <name val="Calibri"/>
      <family val="2"/>
      <scheme val="minor"/>
    </font>
    <font>
      <sz val="9"/>
      <name val="Calibri"/>
      <family val="2"/>
      <scheme val="minor"/>
    </font>
    <font>
      <sz val="7.5"/>
      <color rgb="FF3333FF"/>
      <name val="Calibri"/>
      <family val="2"/>
      <scheme val="minor"/>
    </font>
    <font>
      <b/>
      <sz val="9"/>
      <color rgb="FF3366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rgb="FF3333FF"/>
      <name val="Calibri"/>
      <family val="2"/>
      <scheme val="minor"/>
    </font>
    <font>
      <b/>
      <sz val="10"/>
      <color rgb="FF33660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9.25"/>
      <name val="Calibri"/>
      <family val="2"/>
      <scheme val="minor"/>
    </font>
    <font>
      <b/>
      <sz val="9.5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5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medium">
        <color theme="0" tint="-0.24994659260841701"/>
      </left>
      <right style="thin">
        <color theme="0" tint="-0.14990691854609822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24994659260841701"/>
      </top>
      <bottom style="thin">
        <color theme="0" tint="-0.1498764000366222"/>
      </bottom>
      <diagonal/>
    </border>
    <border>
      <left/>
      <right style="thin">
        <color theme="0" tint="-0.14990691854609822"/>
      </right>
      <top style="medium">
        <color theme="0" tint="-0.2499465926084170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/>
      <diagonal/>
    </border>
    <border>
      <left style="thin">
        <color theme="0" tint="-0.14990691854609822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14990691854609822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medium">
        <color theme="0" tint="-0.24994659260841701"/>
      </bottom>
      <diagonal/>
    </border>
    <border>
      <left/>
      <right style="thin">
        <color theme="0" tint="-0.14990691854609822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ck">
        <color rgb="FFFF0000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/>
      <right style="thin">
        <color theme="1" tint="0.14996795556505021"/>
      </right>
      <top style="medium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medium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1" tint="0.14996795556505021"/>
      </top>
      <bottom/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medium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0691854609822"/>
      </top>
      <bottom/>
      <diagonal/>
    </border>
    <border>
      <left style="medium">
        <color theme="1" tint="0.14990691854609822"/>
      </left>
      <right style="thin">
        <color theme="1" tint="0.14990691854609822"/>
      </right>
      <top style="medium">
        <color theme="1" tint="0.14990691854609822"/>
      </top>
      <bottom style="thin">
        <color theme="1" tint="0.14987640003662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0691854609822"/>
      </top>
      <bottom style="thin">
        <color theme="1" tint="0.1498764000366222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0691854609822"/>
      </top>
      <bottom style="thin">
        <color theme="1" tint="0.1498764000366222"/>
      </bottom>
      <diagonal/>
    </border>
    <border>
      <left style="medium">
        <color theme="1" tint="0.14990691854609822"/>
      </left>
      <right style="thin">
        <color theme="1" tint="0.14990691854609822"/>
      </right>
      <top style="thin">
        <color theme="1" tint="0.1498764000366222"/>
      </top>
      <bottom style="thin">
        <color theme="1" tint="0.1498764000366222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8764000366222"/>
      </top>
      <bottom style="thin">
        <color theme="1" tint="0.1498764000366222"/>
      </bottom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8764000366222"/>
      </top>
      <bottom style="thin">
        <color theme="1" tint="0.1498764000366222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8764000366222"/>
      </top>
      <bottom style="medium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8764000366222"/>
      </top>
      <bottom style="medium">
        <color theme="1" tint="0.149906918546098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medium">
        <color theme="1" tint="0.14990691854609822"/>
      </left>
      <right style="thin">
        <color theme="1" tint="0.14990691854609822"/>
      </right>
      <top style="thin">
        <color theme="1" tint="0.1498764000366222"/>
      </top>
      <bottom/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0691854609822"/>
      </top>
      <bottom style="medium">
        <color theme="1" tint="0.14990691854609822"/>
      </bottom>
      <diagonal/>
    </border>
    <border>
      <left style="medium">
        <color theme="1" tint="0.1498764000366222"/>
      </left>
      <right style="medium">
        <color theme="1" tint="0.14990691854609822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0691854609822"/>
      </left>
      <right/>
      <top style="medium">
        <color theme="1" tint="0.14990691854609822"/>
      </top>
      <bottom style="medium">
        <color theme="1" tint="0.14990691854609822"/>
      </bottom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0691854609822"/>
      </top>
      <bottom style="medium">
        <color theme="1" tint="0.149937437055574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0691854609822"/>
      </top>
      <bottom style="medium">
        <color theme="1" tint="0.14993743705557422"/>
      </bottom>
      <diagonal/>
    </border>
    <border>
      <left style="thin">
        <color theme="1" tint="0.14990691854609822"/>
      </left>
      <right style="medium">
        <color theme="1" tint="0.14993743705557422"/>
      </right>
      <top style="medium">
        <color theme="1" tint="0.149906918546098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6795556505021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06918546098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06918546098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6795556505021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3743705557422"/>
      </right>
      <top style="medium">
        <color theme="1" tint="0.14996795556505021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3743705557422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 style="medium">
        <color theme="1" tint="0.14990691854609822"/>
      </bottom>
      <diagonal/>
    </border>
    <border>
      <left style="thin">
        <color theme="1" tint="0.14990691854609822"/>
      </left>
      <right style="medium">
        <color theme="1" tint="0.14993743705557422"/>
      </right>
      <top style="thin">
        <color theme="1" tint="0.14990691854609822"/>
      </top>
      <bottom style="medium">
        <color theme="1" tint="0.149906918546098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14990691854609822"/>
      </left>
      <right/>
      <top/>
      <bottom style="medium">
        <color theme="0" tint="-0.24994659260841701"/>
      </bottom>
      <diagonal/>
    </border>
    <border>
      <left style="thin">
        <color theme="0" tint="-0.14990691854609822"/>
      </left>
      <right/>
      <top/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rgb="FFFF0000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rgb="FFFF0000"/>
      </top>
      <bottom/>
      <diagonal/>
    </border>
  </borders>
  <cellStyleXfs count="5">
    <xf numFmtId="0" fontId="0" fillId="0" borderId="0"/>
    <xf numFmtId="3" fontId="2" fillId="0" borderId="1" applyProtection="0">
      <alignment vertical="center"/>
      <protection locked="0"/>
    </xf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36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Protection="1"/>
    <xf numFmtId="41" fontId="8" fillId="2" borderId="0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right"/>
    </xf>
    <xf numFmtId="3" fontId="8" fillId="2" borderId="0" xfId="3" applyNumberFormat="1" applyFont="1" applyFill="1" applyBorder="1" applyAlignment="1">
      <alignment horizontal="right" vertical="center"/>
    </xf>
    <xf numFmtId="0" fontId="9" fillId="2" borderId="0" xfId="0" applyFont="1" applyFill="1" applyProtection="1"/>
    <xf numFmtId="0" fontId="8" fillId="2" borderId="0" xfId="0" applyFont="1" applyFill="1" applyBorder="1" applyAlignment="1">
      <alignment horizontal="left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Protection="1">
      <protection locked="0"/>
    </xf>
    <xf numFmtId="3" fontId="12" fillId="2" borderId="0" xfId="3" applyNumberFormat="1" applyFont="1" applyFill="1" applyBorder="1" applyAlignment="1">
      <alignment horizontal="right"/>
    </xf>
    <xf numFmtId="0" fontId="13" fillId="2" borderId="0" xfId="0" applyFont="1" applyFill="1" applyProtection="1"/>
    <xf numFmtId="0" fontId="1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169" fontId="10" fillId="2" borderId="0" xfId="0" applyNumberFormat="1" applyFont="1" applyFill="1" applyBorder="1" applyAlignment="1">
      <alignment horizontal="right" vertical="center"/>
    </xf>
    <xf numFmtId="3" fontId="10" fillId="2" borderId="0" xfId="3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Protection="1"/>
    <xf numFmtId="164" fontId="7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0" xfId="1" applyNumberFormat="1" applyFont="1" applyFill="1" applyBorder="1" applyAlignment="1" applyProtection="1">
      <alignment horizontal="left" vertical="center"/>
      <protection locked="0"/>
    </xf>
    <xf numFmtId="164" fontId="8" fillId="2" borderId="0" xfId="1" quotePrefix="1" applyNumberFormat="1" applyFont="1" applyFill="1" applyBorder="1" applyAlignment="1" applyProtection="1">
      <alignment vertical="center"/>
      <protection locked="0"/>
    </xf>
    <xf numFmtId="164" fontId="8" fillId="2" borderId="0" xfId="1" applyNumberFormat="1" applyFont="1" applyFill="1" applyBorder="1" applyAlignment="1" applyProtection="1">
      <alignment vertical="center"/>
      <protection locked="0"/>
    </xf>
    <xf numFmtId="164" fontId="15" fillId="2" borderId="0" xfId="1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>
      <alignment horizontal="center"/>
    </xf>
    <xf numFmtId="3" fontId="17" fillId="2" borderId="0" xfId="1" applyNumberFormat="1" applyFont="1" applyFill="1" applyBorder="1" applyAlignment="1" applyProtection="1">
      <protection locked="0"/>
    </xf>
    <xf numFmtId="3" fontId="17" fillId="0" borderId="0" xfId="1" applyNumberFormat="1" applyFont="1" applyBorder="1" applyAlignment="1" applyProtection="1">
      <protection locked="0"/>
    </xf>
    <xf numFmtId="37" fontId="12" fillId="2" borderId="14" xfId="0" applyNumberFormat="1" applyFont="1" applyFill="1" applyBorder="1" applyAlignment="1">
      <alignment vertical="center"/>
    </xf>
    <xf numFmtId="3" fontId="17" fillId="2" borderId="0" xfId="1" applyNumberFormat="1" applyFont="1" applyFill="1" applyBorder="1" applyAlignment="1" applyProtection="1">
      <alignment vertical="center"/>
      <protection locked="0"/>
    </xf>
    <xf numFmtId="3" fontId="17" fillId="0" borderId="0" xfId="1" applyNumberFormat="1" applyFont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 applyProtection="1">
      <alignment vertical="center"/>
    </xf>
    <xf numFmtId="0" fontId="17" fillId="2" borderId="0" xfId="0" applyFont="1" applyFill="1" applyBorder="1" applyAlignment="1">
      <alignment vertical="center"/>
    </xf>
    <xf numFmtId="0" fontId="10" fillId="0" borderId="0" xfId="0" applyFont="1" applyBorder="1"/>
    <xf numFmtId="3" fontId="22" fillId="0" borderId="0" xfId="1" applyNumberFormat="1" applyFont="1" applyBorder="1" applyAlignment="1" applyProtection="1">
      <protection locked="0"/>
    </xf>
    <xf numFmtId="0" fontId="22" fillId="0" borderId="0" xfId="1" applyNumberFormat="1" applyFont="1" applyBorder="1" applyAlignment="1" applyProtection="1">
      <protection locked="0"/>
    </xf>
    <xf numFmtId="0" fontId="17" fillId="0" borderId="0" xfId="0" applyFont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Protection="1"/>
    <xf numFmtId="3" fontId="25" fillId="2" borderId="0" xfId="0" applyNumberFormat="1" applyFont="1" applyFill="1" applyBorder="1" applyAlignment="1" applyProtection="1">
      <alignment vertical="center"/>
    </xf>
    <xf numFmtId="0" fontId="23" fillId="2" borderId="2" xfId="2" applyFont="1" applyFill="1" applyBorder="1" applyAlignment="1" applyProtection="1">
      <alignment vertical="center"/>
    </xf>
    <xf numFmtId="164" fontId="17" fillId="2" borderId="0" xfId="0" applyNumberFormat="1" applyFont="1" applyFill="1" applyAlignment="1" applyProtection="1">
      <alignment vertical="center"/>
    </xf>
    <xf numFmtId="3" fontId="18" fillId="2" borderId="0" xfId="1" applyNumberFormat="1" applyFont="1" applyFill="1" applyBorder="1" applyAlignment="1">
      <alignment vertical="center"/>
      <protection locked="0"/>
    </xf>
    <xf numFmtId="164" fontId="17" fillId="2" borderId="0" xfId="0" applyNumberFormat="1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left" vertical="center" wrapText="1"/>
    </xf>
    <xf numFmtId="3" fontId="19" fillId="2" borderId="0" xfId="1" applyNumberFormat="1" applyFont="1" applyFill="1" applyBorder="1" applyAlignment="1">
      <alignment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Protection="1">
      <protection locked="0"/>
    </xf>
    <xf numFmtId="166" fontId="18" fillId="2" borderId="6" xfId="1" applyNumberFormat="1" applyFont="1" applyFill="1" applyBorder="1" applyAlignment="1">
      <alignment vertical="center"/>
      <protection locked="0"/>
    </xf>
    <xf numFmtId="166" fontId="18" fillId="2" borderId="7" xfId="1" applyNumberFormat="1" applyFont="1" applyFill="1" applyBorder="1" applyAlignment="1">
      <alignment vertical="center"/>
      <protection locked="0"/>
    </xf>
    <xf numFmtId="166" fontId="18" fillId="2" borderId="9" xfId="1" applyNumberFormat="1" applyFont="1" applyFill="1" applyBorder="1" applyAlignment="1">
      <alignment vertical="center"/>
      <protection locked="0"/>
    </xf>
    <xf numFmtId="168" fontId="18" fillId="2" borderId="6" xfId="1" applyNumberFormat="1" applyFont="1" applyFill="1" applyBorder="1" applyAlignment="1">
      <alignment vertical="center"/>
      <protection locked="0"/>
    </xf>
    <xf numFmtId="168" fontId="18" fillId="2" borderId="7" xfId="1" applyNumberFormat="1" applyFont="1" applyFill="1" applyBorder="1" applyAlignment="1">
      <alignment vertical="center"/>
      <protection locked="0"/>
    </xf>
    <xf numFmtId="168" fontId="18" fillId="2" borderId="9" xfId="1" applyNumberFormat="1" applyFont="1" applyFill="1" applyBorder="1" applyAlignment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32" fillId="2" borderId="0" xfId="0" applyFont="1" applyFill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34" fillId="2" borderId="37" xfId="0" applyFont="1" applyFill="1" applyBorder="1" applyAlignment="1">
      <alignment horizontal="left"/>
    </xf>
    <xf numFmtId="0" fontId="24" fillId="2" borderId="37" xfId="0" applyFont="1" applyFill="1" applyBorder="1" applyAlignment="1">
      <alignment horizontal="left" wrapText="1"/>
    </xf>
    <xf numFmtId="0" fontId="24" fillId="2" borderId="37" xfId="0" applyFont="1" applyFill="1" applyBorder="1" applyAlignment="1">
      <alignment horizontal="left"/>
    </xf>
    <xf numFmtId="3" fontId="24" fillId="2" borderId="60" xfId="0" applyNumberFormat="1" applyFont="1" applyFill="1" applyBorder="1" applyAlignment="1">
      <alignment vertical="center"/>
    </xf>
    <xf numFmtId="0" fontId="32" fillId="2" borderId="69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32" fillId="2" borderId="60" xfId="0" applyFont="1" applyFill="1" applyBorder="1" applyAlignment="1">
      <alignment vertical="center"/>
    </xf>
    <xf numFmtId="4" fontId="24" fillId="2" borderId="60" xfId="0" applyNumberFormat="1" applyFont="1" applyFill="1" applyBorder="1" applyAlignment="1">
      <alignment vertical="center"/>
    </xf>
    <xf numFmtId="3" fontId="32" fillId="2" borderId="60" xfId="0" applyNumberFormat="1" applyFont="1" applyFill="1" applyBorder="1" applyAlignment="1">
      <alignment vertical="center"/>
    </xf>
    <xf numFmtId="37" fontId="8" fillId="2" borderId="13" xfId="0" applyNumberFormat="1" applyFont="1" applyFill="1" applyBorder="1" applyAlignment="1">
      <alignment horizontal="right" vertical="center"/>
    </xf>
    <xf numFmtId="37" fontId="8" fillId="2" borderId="16" xfId="0" applyNumberFormat="1" applyFont="1" applyFill="1" applyBorder="1" applyAlignment="1">
      <alignment horizontal="right" vertical="center"/>
    </xf>
    <xf numFmtId="37" fontId="8" fillId="2" borderId="72" xfId="0" applyNumberFormat="1" applyFont="1" applyFill="1" applyBorder="1" applyAlignment="1">
      <alignment horizontal="right" vertical="center"/>
    </xf>
    <xf numFmtId="37" fontId="8" fillId="2" borderId="55" xfId="0" applyNumberFormat="1" applyFont="1" applyFill="1" applyBorder="1" applyAlignment="1">
      <alignment horizontal="right" vertical="center"/>
    </xf>
    <xf numFmtId="172" fontId="37" fillId="2" borderId="13" xfId="0" applyNumberFormat="1" applyFont="1" applyFill="1" applyBorder="1" applyAlignment="1">
      <alignment vertical="center"/>
    </xf>
    <xf numFmtId="173" fontId="37" fillId="2" borderId="13" xfId="0" applyNumberFormat="1" applyFont="1" applyFill="1" applyBorder="1" applyAlignment="1">
      <alignment vertical="center"/>
    </xf>
    <xf numFmtId="3" fontId="35" fillId="2" borderId="6" xfId="0" applyNumberFormat="1" applyFont="1" applyFill="1" applyBorder="1" applyAlignment="1">
      <alignment horizontal="right" vertical="center"/>
    </xf>
    <xf numFmtId="172" fontId="37" fillId="2" borderId="16" xfId="0" applyNumberFormat="1" applyFont="1" applyFill="1" applyBorder="1" applyAlignment="1">
      <alignment vertical="center"/>
    </xf>
    <xf numFmtId="173" fontId="37" fillId="2" borderId="16" xfId="0" applyNumberFormat="1" applyFont="1" applyFill="1" applyBorder="1" applyAlignment="1">
      <alignment vertical="center"/>
    </xf>
    <xf numFmtId="172" fontId="37" fillId="2" borderId="72" xfId="0" applyNumberFormat="1" applyFont="1" applyFill="1" applyBorder="1" applyAlignment="1">
      <alignment vertical="center"/>
    </xf>
    <xf numFmtId="173" fontId="37" fillId="2" borderId="72" xfId="0" applyNumberFormat="1" applyFont="1" applyFill="1" applyBorder="1" applyAlignment="1">
      <alignment vertical="center"/>
    </xf>
    <xf numFmtId="172" fontId="37" fillId="2" borderId="55" xfId="0" applyNumberFormat="1" applyFont="1" applyFill="1" applyBorder="1" applyAlignment="1">
      <alignment vertical="center"/>
    </xf>
    <xf numFmtId="3" fontId="35" fillId="2" borderId="7" xfId="0" applyNumberFormat="1" applyFont="1" applyFill="1" applyBorder="1" applyAlignment="1">
      <alignment horizontal="right" vertical="center"/>
    </xf>
    <xf numFmtId="3" fontId="36" fillId="2" borderId="7" xfId="0" applyNumberFormat="1" applyFont="1" applyFill="1" applyBorder="1" applyAlignment="1">
      <alignment horizontal="right" vertical="center"/>
    </xf>
    <xf numFmtId="3" fontId="36" fillId="2" borderId="9" xfId="0" applyNumberFormat="1" applyFont="1" applyFill="1" applyBorder="1" applyAlignment="1">
      <alignment horizontal="right" vertical="center"/>
    </xf>
    <xf numFmtId="0" fontId="35" fillId="2" borderId="11" xfId="1" applyNumberFormat="1" applyFont="1" applyFill="1" applyBorder="1" applyAlignment="1">
      <alignment horizontal="left" vertical="center"/>
      <protection locked="0"/>
    </xf>
    <xf numFmtId="0" fontId="24" fillId="2" borderId="37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left" vertical="center"/>
    </xf>
    <xf numFmtId="0" fontId="29" fillId="2" borderId="37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wrapText="1"/>
    </xf>
    <xf numFmtId="3" fontId="35" fillId="2" borderId="73" xfId="0" applyNumberFormat="1" applyFont="1" applyFill="1" applyBorder="1" applyAlignment="1">
      <alignment horizontal="right" vertical="center"/>
    </xf>
    <xf numFmtId="3" fontId="36" fillId="2" borderId="63" xfId="0" applyNumberFormat="1" applyFont="1" applyFill="1" applyBorder="1" applyAlignment="1">
      <alignment horizontal="right" vertical="center"/>
    </xf>
    <xf numFmtId="0" fontId="17" fillId="2" borderId="0" xfId="0" applyFont="1" applyFill="1" applyBorder="1"/>
    <xf numFmtId="3" fontId="17" fillId="2" borderId="0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20" fillId="2" borderId="0" xfId="0" quotePrefix="1" applyFont="1" applyFill="1" applyBorder="1" applyAlignment="1">
      <alignment horizontal="right"/>
    </xf>
    <xf numFmtId="3" fontId="10" fillId="2" borderId="0" xfId="0" applyNumberFormat="1" applyFont="1" applyFill="1" applyBorder="1"/>
    <xf numFmtId="3" fontId="22" fillId="2" borderId="0" xfId="1" applyNumberFormat="1" applyFont="1" applyFill="1" applyBorder="1" applyAlignment="1" applyProtection="1">
      <protection locked="0"/>
    </xf>
    <xf numFmtId="0" fontId="24" fillId="2" borderId="0" xfId="0" applyFont="1" applyFill="1" applyProtection="1"/>
    <xf numFmtId="3" fontId="24" fillId="2" borderId="0" xfId="0" applyNumberFormat="1" applyFont="1" applyFill="1" applyProtection="1"/>
    <xf numFmtId="0" fontId="26" fillId="2" borderId="0" xfId="0" applyFont="1" applyFill="1" applyProtection="1">
      <protection locked="0"/>
    </xf>
    <xf numFmtId="0" fontId="26" fillId="2" borderId="0" xfId="0" applyFont="1" applyFill="1" applyProtection="1"/>
    <xf numFmtId="0" fontId="24" fillId="2" borderId="0" xfId="0" applyFont="1" applyFill="1" applyAlignment="1" applyProtection="1">
      <protection locked="0"/>
    </xf>
    <xf numFmtId="0" fontId="24" fillId="0" borderId="37" xfId="0" applyFont="1" applyBorder="1" applyAlignment="1">
      <alignment vertical="center"/>
    </xf>
    <xf numFmtId="0" fontId="24" fillId="0" borderId="37" xfId="0" applyFont="1" applyBorder="1" applyAlignment="1">
      <alignment vertical="center" wrapText="1"/>
    </xf>
    <xf numFmtId="0" fontId="39" fillId="2" borderId="0" xfId="0" applyFont="1" applyFill="1" applyBorder="1" applyAlignment="1" applyProtection="1">
      <alignment horizontal="left" vertical="center"/>
      <protection locked="0"/>
    </xf>
    <xf numFmtId="3" fontId="8" fillId="3" borderId="94" xfId="1" applyFont="1" applyFill="1" applyBorder="1" applyAlignment="1" applyProtection="1">
      <alignment vertical="center"/>
      <protection locked="0"/>
    </xf>
    <xf numFmtId="3" fontId="8" fillId="3" borderId="95" xfId="1" applyFont="1" applyFill="1" applyBorder="1" applyAlignment="1" applyProtection="1">
      <alignment vertical="center"/>
      <protection locked="0"/>
    </xf>
    <xf numFmtId="3" fontId="8" fillId="3" borderId="98" xfId="1" applyFont="1" applyFill="1" applyBorder="1" applyAlignment="1" applyProtection="1">
      <alignment vertical="center"/>
      <protection locked="0"/>
    </xf>
    <xf numFmtId="3" fontId="8" fillId="3" borderId="97" xfId="1" applyFont="1" applyFill="1" applyBorder="1" applyAlignment="1" applyProtection="1">
      <alignment vertical="center"/>
      <protection locked="0"/>
    </xf>
    <xf numFmtId="41" fontId="8" fillId="2" borderId="103" xfId="4" applyFont="1" applyFill="1" applyBorder="1"/>
    <xf numFmtId="41" fontId="8" fillId="2" borderId="104" xfId="4" applyFont="1" applyFill="1" applyBorder="1"/>
    <xf numFmtId="3" fontId="8" fillId="2" borderId="105" xfId="3" applyNumberFormat="1" applyFont="1" applyFill="1" applyBorder="1" applyAlignment="1">
      <alignment horizontal="right"/>
    </xf>
    <xf numFmtId="41" fontId="8" fillId="2" borderId="106" xfId="4" applyFont="1" applyFill="1" applyBorder="1"/>
    <xf numFmtId="41" fontId="8" fillId="2" borderId="107" xfId="4" applyFont="1" applyFill="1" applyBorder="1"/>
    <xf numFmtId="3" fontId="8" fillId="2" borderId="108" xfId="3" applyNumberFormat="1" applyFont="1" applyFill="1" applyBorder="1" applyAlignment="1">
      <alignment horizontal="right"/>
    </xf>
    <xf numFmtId="41" fontId="8" fillId="2" borderId="109" xfId="4" applyFont="1" applyFill="1" applyBorder="1"/>
    <xf numFmtId="3" fontId="8" fillId="2" borderId="110" xfId="3" applyNumberFormat="1" applyFont="1" applyFill="1" applyBorder="1" applyAlignment="1">
      <alignment horizontal="right"/>
    </xf>
    <xf numFmtId="41" fontId="8" fillId="2" borderId="79" xfId="4" applyFont="1" applyFill="1" applyBorder="1"/>
    <xf numFmtId="41" fontId="8" fillId="2" borderId="80" xfId="4" applyFont="1" applyFill="1" applyBorder="1"/>
    <xf numFmtId="41" fontId="8" fillId="2" borderId="82" xfId="4" applyFont="1" applyFill="1" applyBorder="1"/>
    <xf numFmtId="41" fontId="8" fillId="2" borderId="83" xfId="4" applyFont="1" applyFill="1" applyBorder="1"/>
    <xf numFmtId="41" fontId="8" fillId="2" borderId="85" xfId="4" applyFont="1" applyFill="1" applyBorder="1"/>
    <xf numFmtId="41" fontId="8" fillId="2" borderId="86" xfId="4" applyFont="1" applyFill="1" applyBorder="1"/>
    <xf numFmtId="3" fontId="8" fillId="2" borderId="81" xfId="3" applyNumberFormat="1" applyFont="1" applyFill="1" applyBorder="1" applyAlignment="1">
      <alignment horizontal="right"/>
    </xf>
    <xf numFmtId="3" fontId="8" fillId="2" borderId="84" xfId="3" applyNumberFormat="1" applyFont="1" applyFill="1" applyBorder="1" applyAlignment="1">
      <alignment horizontal="right"/>
    </xf>
    <xf numFmtId="3" fontId="8" fillId="2" borderId="87" xfId="3" applyNumberFormat="1" applyFont="1" applyFill="1" applyBorder="1" applyAlignment="1">
      <alignment horizontal="right"/>
    </xf>
    <xf numFmtId="3" fontId="8" fillId="3" borderId="111" xfId="1" applyFont="1" applyFill="1" applyBorder="1" applyAlignment="1" applyProtection="1">
      <alignment vertical="center"/>
      <protection locked="0"/>
    </xf>
    <xf numFmtId="3" fontId="8" fillId="3" borderId="112" xfId="1" applyFont="1" applyFill="1" applyBorder="1" applyAlignment="1" applyProtection="1">
      <alignment vertical="center"/>
      <protection locked="0"/>
    </xf>
    <xf numFmtId="41" fontId="8" fillId="2" borderId="113" xfId="4" applyFont="1" applyFill="1" applyBorder="1"/>
    <xf numFmtId="169" fontId="10" fillId="3" borderId="115" xfId="0" applyNumberFormat="1" applyFont="1" applyFill="1" applyBorder="1" applyAlignment="1">
      <alignment horizontal="right" vertical="center"/>
    </xf>
    <xf numFmtId="41" fontId="10" fillId="2" borderId="115" xfId="4" applyFont="1" applyFill="1" applyBorder="1"/>
    <xf numFmtId="169" fontId="10" fillId="3" borderId="78" xfId="0" applyNumberFormat="1" applyFont="1" applyFill="1" applyBorder="1" applyAlignment="1">
      <alignment horizontal="right" vertical="center"/>
    </xf>
    <xf numFmtId="41" fontId="10" fillId="2" borderId="78" xfId="4" applyFont="1" applyFill="1" applyBorder="1"/>
    <xf numFmtId="41" fontId="8" fillId="2" borderId="120" xfId="4" applyFont="1" applyFill="1" applyBorder="1"/>
    <xf numFmtId="41" fontId="8" fillId="2" borderId="121" xfId="4" applyFont="1" applyFill="1" applyBorder="1"/>
    <xf numFmtId="41" fontId="8" fillId="2" borderId="122" xfId="4" applyFont="1" applyFill="1" applyBorder="1"/>
    <xf numFmtId="164" fontId="18" fillId="3" borderId="124" xfId="1" applyNumberFormat="1" applyFont="1" applyFill="1" applyBorder="1" applyAlignment="1" applyProtection="1">
      <alignment horizontal="left" vertical="center" wrapText="1"/>
      <protection locked="0"/>
    </xf>
    <xf numFmtId="0" fontId="18" fillId="3" borderId="125" xfId="1" applyNumberFormat="1" applyFont="1" applyFill="1" applyBorder="1" applyAlignment="1" applyProtection="1">
      <alignment horizontal="left" vertical="center" wrapText="1"/>
      <protection locked="0"/>
    </xf>
    <xf numFmtId="37" fontId="12" fillId="2" borderId="126" xfId="0" applyNumberFormat="1" applyFont="1" applyFill="1" applyBorder="1" applyAlignment="1">
      <alignment vertical="center"/>
    </xf>
    <xf numFmtId="3" fontId="18" fillId="2" borderId="127" xfId="0" applyNumberFormat="1" applyFont="1" applyFill="1" applyBorder="1" applyAlignment="1" applyProtection="1">
      <alignment vertical="center"/>
    </xf>
    <xf numFmtId="3" fontId="18" fillId="2" borderId="127" xfId="0" applyNumberFormat="1" applyFont="1" applyFill="1" applyBorder="1" applyAlignment="1">
      <alignment vertical="center"/>
    </xf>
    <xf numFmtId="3" fontId="18" fillId="2" borderId="129" xfId="0" applyNumberFormat="1" applyFont="1" applyFill="1" applyBorder="1" applyAlignment="1" applyProtection="1">
      <alignment vertical="center"/>
    </xf>
    <xf numFmtId="3" fontId="18" fillId="2" borderId="129" xfId="0" applyNumberFormat="1" applyFont="1" applyFill="1" applyBorder="1" applyAlignment="1">
      <alignment vertical="center"/>
    </xf>
    <xf numFmtId="0" fontId="8" fillId="3" borderId="123" xfId="0" applyFont="1" applyFill="1" applyBorder="1" applyAlignment="1" applyProtection="1">
      <alignment vertical="center"/>
      <protection locked="0"/>
    </xf>
    <xf numFmtId="164" fontId="18" fillId="3" borderId="130" xfId="1" applyNumberFormat="1" applyFont="1" applyFill="1" applyBorder="1" applyAlignment="1" applyProtection="1">
      <alignment horizontal="left" vertical="center" wrapText="1"/>
      <protection locked="0"/>
    </xf>
    <xf numFmtId="0" fontId="8" fillId="3" borderId="131" xfId="0" applyFont="1" applyFill="1" applyBorder="1" applyAlignment="1" applyProtection="1">
      <alignment vertical="center"/>
      <protection locked="0"/>
    </xf>
    <xf numFmtId="3" fontId="18" fillId="2" borderId="133" xfId="0" applyNumberFormat="1" applyFont="1" applyFill="1" applyBorder="1" applyAlignment="1" applyProtection="1">
      <alignment vertical="center"/>
    </xf>
    <xf numFmtId="3" fontId="16" fillId="2" borderId="133" xfId="0" applyNumberFormat="1" applyFont="1" applyFill="1" applyBorder="1" applyAlignment="1">
      <alignment vertical="center"/>
    </xf>
    <xf numFmtId="4" fontId="18" fillId="2" borderId="134" xfId="0" applyNumberFormat="1" applyFont="1" applyFill="1" applyBorder="1" applyAlignment="1">
      <alignment horizontal="right" vertical="center"/>
    </xf>
    <xf numFmtId="3" fontId="18" fillId="2" borderId="102" xfId="0" applyNumberFormat="1" applyFont="1" applyFill="1" applyBorder="1" applyAlignment="1" applyProtection="1">
      <alignment vertical="center"/>
    </xf>
    <xf numFmtId="3" fontId="18" fillId="2" borderId="102" xfId="0" applyNumberFormat="1" applyFont="1" applyFill="1" applyBorder="1" applyAlignment="1">
      <alignment vertical="center"/>
    </xf>
    <xf numFmtId="170" fontId="16" fillId="0" borderId="123" xfId="1" applyNumberFormat="1" applyFont="1" applyBorder="1" applyAlignment="1" applyProtection="1">
      <alignment vertical="center"/>
      <protection locked="0"/>
    </xf>
    <xf numFmtId="0" fontId="8" fillId="0" borderId="124" xfId="1" applyNumberFormat="1" applyFont="1" applyBorder="1" applyAlignment="1" applyProtection="1">
      <alignment vertical="center"/>
      <protection locked="0"/>
    </xf>
    <xf numFmtId="4" fontId="8" fillId="0" borderId="125" xfId="0" applyNumberFormat="1" applyFont="1" applyBorder="1" applyAlignment="1">
      <alignment vertical="center"/>
    </xf>
    <xf numFmtId="3" fontId="18" fillId="2" borderId="135" xfId="0" applyNumberFormat="1" applyFont="1" applyFill="1" applyBorder="1" applyAlignment="1" applyProtection="1">
      <alignment vertical="center"/>
    </xf>
    <xf numFmtId="3" fontId="30" fillId="2" borderId="127" xfId="0" applyNumberFormat="1" applyFont="1" applyFill="1" applyBorder="1" applyAlignment="1">
      <alignment vertical="center"/>
    </xf>
    <xf numFmtId="174" fontId="30" fillId="2" borderId="127" xfId="0" applyNumberFormat="1" applyFont="1" applyFill="1" applyBorder="1" applyAlignment="1">
      <alignment vertical="center"/>
    </xf>
    <xf numFmtId="3" fontId="18" fillId="2" borderId="128" xfId="0" applyNumberFormat="1" applyFont="1" applyFill="1" applyBorder="1" applyAlignment="1">
      <alignment horizontal="right" vertical="center"/>
    </xf>
    <xf numFmtId="3" fontId="18" fillId="2" borderId="95" xfId="0" applyNumberFormat="1" applyFont="1" applyFill="1" applyBorder="1" applyAlignment="1" applyProtection="1">
      <alignment vertical="center"/>
    </xf>
    <xf numFmtId="3" fontId="30" fillId="2" borderId="129" xfId="0" applyNumberFormat="1" applyFont="1" applyFill="1" applyBorder="1" applyAlignment="1">
      <alignment vertical="center"/>
    </xf>
    <xf numFmtId="174" fontId="30" fillId="2" borderId="129" xfId="0" applyNumberFormat="1" applyFont="1" applyFill="1" applyBorder="1" applyAlignment="1">
      <alignment vertical="center"/>
    </xf>
    <xf numFmtId="3" fontId="18" fillId="2" borderId="96" xfId="0" applyNumberFormat="1" applyFont="1" applyFill="1" applyBorder="1" applyAlignment="1">
      <alignment horizontal="right" vertical="center"/>
    </xf>
    <xf numFmtId="3" fontId="16" fillId="2" borderId="129" xfId="0" applyNumberFormat="1" applyFont="1" applyFill="1" applyBorder="1" applyAlignment="1">
      <alignment vertical="center"/>
    </xf>
    <xf numFmtId="3" fontId="18" fillId="2" borderId="136" xfId="0" applyNumberFormat="1" applyFont="1" applyFill="1" applyBorder="1" applyAlignment="1" applyProtection="1">
      <alignment vertical="center"/>
    </xf>
    <xf numFmtId="3" fontId="18" fillId="2" borderId="137" xfId="0" applyNumberFormat="1" applyFont="1" applyFill="1" applyBorder="1" applyAlignment="1" applyProtection="1">
      <alignment vertical="center"/>
    </xf>
    <xf numFmtId="3" fontId="18" fillId="2" borderId="137" xfId="0" applyNumberFormat="1" applyFont="1" applyFill="1" applyBorder="1" applyAlignment="1">
      <alignment vertical="center"/>
    </xf>
    <xf numFmtId="3" fontId="16" fillId="2" borderId="137" xfId="0" applyNumberFormat="1" applyFont="1" applyFill="1" applyBorder="1" applyAlignment="1">
      <alignment vertical="center"/>
    </xf>
    <xf numFmtId="174" fontId="30" fillId="2" borderId="137" xfId="0" applyNumberFormat="1" applyFont="1" applyFill="1" applyBorder="1" applyAlignment="1">
      <alignment vertical="center"/>
    </xf>
    <xf numFmtId="3" fontId="18" fillId="2" borderId="138" xfId="0" applyNumberFormat="1" applyFont="1" applyFill="1" applyBorder="1" applyAlignment="1">
      <alignment horizontal="right" vertical="center"/>
    </xf>
    <xf numFmtId="3" fontId="8" fillId="3" borderId="139" xfId="1" applyNumberFormat="1" applyFont="1" applyFill="1" applyBorder="1" applyAlignment="1" applyProtection="1">
      <alignment vertical="center"/>
      <protection locked="0"/>
    </xf>
    <xf numFmtId="3" fontId="8" fillId="3" borderId="140" xfId="1" applyNumberFormat="1" applyFont="1" applyFill="1" applyBorder="1" applyAlignment="1" applyProtection="1">
      <alignment vertical="center"/>
      <protection locked="0"/>
    </xf>
    <xf numFmtId="3" fontId="8" fillId="3" borderId="141" xfId="1" applyNumberFormat="1" applyFont="1" applyFill="1" applyBorder="1" applyAlignment="1" applyProtection="1">
      <alignment vertical="center"/>
      <protection locked="0"/>
    </xf>
    <xf numFmtId="3" fontId="8" fillId="3" borderId="142" xfId="1" applyNumberFormat="1" applyFont="1" applyFill="1" applyBorder="1" applyAlignment="1" applyProtection="1">
      <alignment vertical="center"/>
      <protection locked="0"/>
    </xf>
    <xf numFmtId="3" fontId="8" fillId="2" borderId="141" xfId="1" applyNumberFormat="1" applyFont="1" applyFill="1" applyBorder="1" applyAlignment="1" applyProtection="1">
      <alignment vertical="center"/>
      <protection locked="0"/>
    </xf>
    <xf numFmtId="3" fontId="8" fillId="2" borderId="142" xfId="1" applyNumberFormat="1" applyFont="1" applyFill="1" applyBorder="1" applyAlignment="1" applyProtection="1">
      <alignment vertical="center"/>
      <protection locked="0"/>
    </xf>
    <xf numFmtId="3" fontId="8" fillId="3" borderId="143" xfId="1" applyNumberFormat="1" applyFont="1" applyFill="1" applyBorder="1" applyAlignment="1" applyProtection="1">
      <alignment vertical="center"/>
      <protection locked="0"/>
    </xf>
    <xf numFmtId="3" fontId="8" fillId="3" borderId="144" xfId="1" applyNumberFormat="1" applyFont="1" applyFill="1" applyBorder="1" applyAlignment="1" applyProtection="1">
      <alignment vertical="center"/>
      <protection locked="0"/>
    </xf>
    <xf numFmtId="3" fontId="41" fillId="4" borderId="141" xfId="1" applyNumberFormat="1" applyFont="1" applyFill="1" applyBorder="1" applyAlignment="1" applyProtection="1">
      <alignment vertical="center"/>
      <protection locked="0"/>
    </xf>
    <xf numFmtId="3" fontId="41" fillId="4" borderId="142" xfId="1" applyNumberFormat="1" applyFont="1" applyFill="1" applyBorder="1" applyAlignment="1" applyProtection="1">
      <alignment vertical="center"/>
      <protection locked="0"/>
    </xf>
    <xf numFmtId="3" fontId="42" fillId="4" borderId="129" xfId="0" applyNumberFormat="1" applyFont="1" applyFill="1" applyBorder="1" applyAlignment="1">
      <alignment vertical="center"/>
    </xf>
    <xf numFmtId="174" fontId="42" fillId="4" borderId="129" xfId="0" applyNumberFormat="1" applyFont="1" applyFill="1" applyBorder="1" applyAlignment="1">
      <alignment vertical="center"/>
    </xf>
    <xf numFmtId="174" fontId="42" fillId="4" borderId="133" xfId="0" applyNumberFormat="1" applyFont="1" applyFill="1" applyBorder="1" applyAlignment="1">
      <alignment vertical="center"/>
    </xf>
    <xf numFmtId="3" fontId="27" fillId="2" borderId="11" xfId="1" applyFont="1" applyFill="1" applyBorder="1" applyAlignment="1" applyProtection="1">
      <alignment horizontal="left" vertical="center"/>
    </xf>
    <xf numFmtId="3" fontId="27" fillId="2" borderId="37" xfId="1" applyFont="1" applyFill="1" applyBorder="1" applyAlignment="1" applyProtection="1">
      <alignment horizontal="left" vertical="center"/>
    </xf>
    <xf numFmtId="0" fontId="18" fillId="3" borderId="36" xfId="0" applyFont="1" applyFill="1" applyBorder="1" applyAlignment="1" applyProtection="1">
      <alignment vertical="center"/>
    </xf>
    <xf numFmtId="0" fontId="18" fillId="3" borderId="34" xfId="0" applyFont="1" applyFill="1" applyBorder="1" applyAlignment="1" applyProtection="1">
      <alignment vertical="center"/>
    </xf>
    <xf numFmtId="0" fontId="10" fillId="3" borderId="79" xfId="0" applyFont="1" applyFill="1" applyBorder="1" applyAlignment="1" applyProtection="1">
      <alignment horizontal="center" vertical="center"/>
      <protection locked="0"/>
    </xf>
    <xf numFmtId="0" fontId="10" fillId="3" borderId="90" xfId="0" applyFont="1" applyFill="1" applyBorder="1" applyAlignment="1" applyProtection="1">
      <alignment horizontal="center" vertical="center"/>
      <protection locked="0"/>
    </xf>
    <xf numFmtId="0" fontId="10" fillId="3" borderId="82" xfId="0" applyFont="1" applyFill="1" applyBorder="1" applyAlignment="1" applyProtection="1">
      <alignment horizontal="center" vertical="center"/>
      <protection locked="0"/>
    </xf>
    <xf numFmtId="0" fontId="10" fillId="3" borderId="91" xfId="0" applyFont="1" applyFill="1" applyBorder="1" applyAlignment="1" applyProtection="1">
      <alignment horizontal="center" vertical="center"/>
      <protection locked="0"/>
    </xf>
    <xf numFmtId="0" fontId="10" fillId="3" borderId="92" xfId="0" applyFont="1" applyFill="1" applyBorder="1" applyAlignment="1" applyProtection="1">
      <alignment horizontal="center" vertical="center"/>
      <protection locked="0"/>
    </xf>
    <xf numFmtId="0" fontId="10" fillId="3" borderId="93" xfId="0" applyFont="1" applyFill="1" applyBorder="1" applyAlignment="1" applyProtection="1">
      <alignment horizontal="center" vertical="center"/>
      <protection locked="0"/>
    </xf>
    <xf numFmtId="3" fontId="10" fillId="3" borderId="114" xfId="3" applyNumberFormat="1" applyFont="1" applyFill="1" applyBorder="1" applyAlignment="1">
      <alignment horizontal="left" vertical="center"/>
    </xf>
    <xf numFmtId="3" fontId="10" fillId="3" borderId="116" xfId="3" applyNumberFormat="1" applyFont="1" applyFill="1" applyBorder="1" applyAlignment="1">
      <alignment horizontal="left" vertical="center"/>
    </xf>
    <xf numFmtId="3" fontId="10" fillId="2" borderId="114" xfId="3" applyNumberFormat="1" applyFont="1" applyFill="1" applyBorder="1" applyAlignment="1">
      <alignment horizontal="left" vertical="center"/>
    </xf>
    <xf numFmtId="0" fontId="14" fillId="2" borderId="116" xfId="0" applyFont="1" applyFill="1" applyBorder="1" applyAlignment="1">
      <alignment horizontal="left" vertical="center"/>
    </xf>
    <xf numFmtId="41" fontId="8" fillId="3" borderId="88" xfId="4" applyFont="1" applyFill="1" applyBorder="1" applyAlignment="1">
      <alignment horizontal="center" vertical="center" wrapText="1"/>
    </xf>
    <xf numFmtId="41" fontId="8" fillId="3" borderId="80" xfId="4" applyFont="1" applyFill="1" applyBorder="1" applyAlignment="1">
      <alignment horizontal="center" vertical="center" wrapText="1"/>
    </xf>
    <xf numFmtId="41" fontId="8" fillId="3" borderId="81" xfId="4" applyFont="1" applyFill="1" applyBorder="1" applyAlignment="1">
      <alignment horizontal="center" vertical="center" wrapText="1"/>
    </xf>
    <xf numFmtId="41" fontId="8" fillId="3" borderId="79" xfId="4" applyFont="1" applyFill="1" applyBorder="1" applyAlignment="1">
      <alignment horizontal="center" vertical="center" wrapText="1"/>
    </xf>
    <xf numFmtId="41" fontId="8" fillId="3" borderId="117" xfId="4" applyFont="1" applyFill="1" applyBorder="1" applyAlignment="1">
      <alignment horizontal="center" vertical="center"/>
    </xf>
    <xf numFmtId="41" fontId="8" fillId="3" borderId="118" xfId="4" applyFont="1" applyFill="1" applyBorder="1" applyAlignment="1">
      <alignment horizontal="center" vertical="center"/>
    </xf>
    <xf numFmtId="0" fontId="8" fillId="3" borderId="89" xfId="0" applyFont="1" applyFill="1" applyBorder="1" applyAlignment="1">
      <alignment vertical="center" wrapText="1"/>
    </xf>
    <xf numFmtId="0" fontId="8" fillId="3" borderId="99" xfId="0" applyFont="1" applyFill="1" applyBorder="1" applyAlignment="1">
      <alignment vertical="center" wrapText="1"/>
    </xf>
    <xf numFmtId="0" fontId="8" fillId="3" borderId="83" xfId="0" applyFont="1" applyFill="1" applyBorder="1" applyAlignment="1">
      <alignment vertical="center" wrapText="1"/>
    </xf>
    <xf numFmtId="0" fontId="8" fillId="3" borderId="100" xfId="0" applyFont="1" applyFill="1" applyBorder="1" applyAlignment="1">
      <alignment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8" fillId="3" borderId="101" xfId="0" applyFont="1" applyFill="1" applyBorder="1" applyAlignment="1">
      <alignment horizontal="center" vertical="center" wrapText="1"/>
    </xf>
    <xf numFmtId="0" fontId="8" fillId="3" borderId="82" xfId="0" applyFont="1" applyFill="1" applyBorder="1" applyAlignment="1">
      <alignment vertical="center" wrapText="1"/>
    </xf>
    <xf numFmtId="0" fontId="8" fillId="3" borderId="85" xfId="0" applyFont="1" applyFill="1" applyBorder="1" applyAlignment="1">
      <alignment vertical="center" wrapText="1"/>
    </xf>
    <xf numFmtId="0" fontId="8" fillId="3" borderId="86" xfId="0" applyFont="1" applyFill="1" applyBorder="1" applyAlignment="1">
      <alignment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119" xfId="0" applyFont="1" applyFill="1" applyBorder="1" applyAlignment="1">
      <alignment vertical="center" wrapText="1"/>
    </xf>
    <xf numFmtId="0" fontId="8" fillId="3" borderId="120" xfId="0" applyFont="1" applyFill="1" applyBorder="1" applyAlignment="1">
      <alignment vertical="center" wrapText="1"/>
    </xf>
    <xf numFmtId="0" fontId="8" fillId="3" borderId="119" xfId="0" applyFont="1" applyFill="1" applyBorder="1" applyAlignment="1">
      <alignment horizontal="left" vertical="center" wrapText="1"/>
    </xf>
    <xf numFmtId="0" fontId="8" fillId="3" borderId="120" xfId="0" applyFont="1" applyFill="1" applyBorder="1" applyAlignment="1">
      <alignment horizontal="left" vertical="center" wrapText="1"/>
    </xf>
    <xf numFmtId="3" fontId="27" fillId="2" borderId="11" xfId="1" applyFont="1" applyFill="1" applyBorder="1" applyAlignment="1" applyProtection="1">
      <alignment horizontal="left" vertical="center"/>
    </xf>
    <xf numFmtId="3" fontId="27" fillId="2" borderId="37" xfId="1" applyFont="1" applyFill="1" applyBorder="1" applyAlignment="1" applyProtection="1">
      <alignment horizontal="left" vertical="center"/>
    </xf>
    <xf numFmtId="3" fontId="27" fillId="2" borderId="10" xfId="1" applyFont="1" applyFill="1" applyBorder="1" applyAlignment="1" applyProtection="1">
      <alignment horizontal="left" vertical="center"/>
    </xf>
    <xf numFmtId="0" fontId="18" fillId="3" borderId="26" xfId="0" applyFont="1" applyFill="1" applyBorder="1" applyAlignment="1" applyProtection="1">
      <alignment horizontal="left" vertical="center" wrapText="1"/>
    </xf>
    <xf numFmtId="0" fontId="18" fillId="3" borderId="18" xfId="0" applyFont="1" applyFill="1" applyBorder="1" applyAlignment="1" applyProtection="1">
      <alignment horizontal="left" vertical="center" wrapText="1"/>
    </xf>
    <xf numFmtId="0" fontId="18" fillId="3" borderId="34" xfId="0" applyFont="1" applyFill="1" applyBorder="1" applyAlignment="1" applyProtection="1">
      <alignment horizontal="left" vertical="center" wrapText="1"/>
    </xf>
    <xf numFmtId="0" fontId="18" fillId="3" borderId="23" xfId="0" applyFont="1" applyFill="1" applyBorder="1" applyAlignment="1" applyProtection="1">
      <alignment horizontal="center" vertical="center" wrapText="1"/>
    </xf>
    <xf numFmtId="0" fontId="18" fillId="3" borderId="24" xfId="0" applyFont="1" applyFill="1" applyBorder="1" applyAlignment="1" applyProtection="1">
      <alignment horizontal="center" vertical="center" wrapText="1"/>
    </xf>
    <xf numFmtId="0" fontId="30" fillId="2" borderId="11" xfId="1" applyNumberFormat="1" applyFont="1" applyFill="1" applyBorder="1" applyAlignment="1">
      <alignment horizontal="left" vertical="center"/>
      <protection locked="0"/>
    </xf>
    <xf numFmtId="0" fontId="30" fillId="2" borderId="37" xfId="1" applyNumberFormat="1" applyFont="1" applyFill="1" applyBorder="1" applyAlignment="1">
      <alignment horizontal="left" vertical="center"/>
      <protection locked="0"/>
    </xf>
    <xf numFmtId="0" fontId="30" fillId="2" borderId="10" xfId="1" applyNumberFormat="1" applyFont="1" applyFill="1" applyBorder="1" applyAlignment="1">
      <alignment horizontal="left" vertical="center"/>
      <protection locked="0"/>
    </xf>
    <xf numFmtId="0" fontId="28" fillId="2" borderId="11" xfId="1" applyNumberFormat="1" applyFont="1" applyFill="1" applyBorder="1" applyAlignment="1">
      <alignment horizontal="left" vertical="center"/>
      <protection locked="0"/>
    </xf>
    <xf numFmtId="0" fontId="28" fillId="2" borderId="37" xfId="1" applyNumberFormat="1" applyFont="1" applyFill="1" applyBorder="1" applyAlignment="1">
      <alignment horizontal="left" vertical="center"/>
      <protection locked="0"/>
    </xf>
    <xf numFmtId="0" fontId="28" fillId="2" borderId="10" xfId="1" applyNumberFormat="1" applyFont="1" applyFill="1" applyBorder="1" applyAlignment="1">
      <alignment horizontal="left" vertical="center"/>
      <protection locked="0"/>
    </xf>
    <xf numFmtId="0" fontId="8" fillId="2" borderId="61" xfId="0" applyFont="1" applyFill="1" applyBorder="1" applyAlignment="1" applyProtection="1">
      <alignment horizontal="center" vertical="center" textRotation="90" wrapText="1"/>
    </xf>
    <xf numFmtId="0" fontId="31" fillId="2" borderId="62" xfId="0" applyFont="1" applyFill="1" applyBorder="1"/>
    <xf numFmtId="0" fontId="31" fillId="2" borderId="4" xfId="0" applyFont="1" applyFill="1" applyBorder="1"/>
    <xf numFmtId="0" fontId="18" fillId="3" borderId="27" xfId="0" applyFont="1" applyFill="1" applyBorder="1" applyAlignment="1" applyProtection="1">
      <alignment horizontal="left" vertical="center" wrapText="1"/>
    </xf>
    <xf numFmtId="0" fontId="18" fillId="3" borderId="29" xfId="0" applyFont="1" applyFill="1" applyBorder="1" applyAlignment="1" applyProtection="1">
      <alignment horizontal="left" vertical="center" wrapText="1"/>
    </xf>
    <xf numFmtId="0" fontId="18" fillId="3" borderId="35" xfId="0" applyFont="1" applyFill="1" applyBorder="1" applyAlignment="1" applyProtection="1">
      <alignment horizontal="left" vertical="center" wrapText="1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18" fillId="3" borderId="28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30" xfId="0" applyFont="1" applyFill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center" vertical="center"/>
      <protection locked="0"/>
    </xf>
    <xf numFmtId="0" fontId="18" fillId="3" borderId="20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</xf>
    <xf numFmtId="0" fontId="18" fillId="3" borderId="25" xfId="0" applyFont="1" applyFill="1" applyBorder="1" applyAlignment="1" applyProtection="1">
      <alignment horizontal="left" vertical="center" wrapText="1"/>
    </xf>
    <xf numFmtId="0" fontId="18" fillId="3" borderId="19" xfId="0" applyFont="1" applyFill="1" applyBorder="1" applyAlignment="1" applyProtection="1">
      <alignment horizontal="left" vertical="center" wrapText="1"/>
    </xf>
    <xf numFmtId="0" fontId="18" fillId="3" borderId="33" xfId="0" applyFont="1" applyFill="1" applyBorder="1" applyAlignment="1" applyProtection="1">
      <alignment horizontal="left" vertical="center" wrapText="1"/>
    </xf>
    <xf numFmtId="0" fontId="33" fillId="2" borderId="4" xfId="0" applyFont="1" applyFill="1" applyBorder="1"/>
    <xf numFmtId="3" fontId="21" fillId="2" borderId="0" xfId="0" applyNumberFormat="1" applyFont="1" applyFill="1" applyBorder="1" applyAlignment="1">
      <alignment horizontal="right"/>
    </xf>
    <xf numFmtId="164" fontId="40" fillId="2" borderId="0" xfId="1" applyNumberFormat="1" applyFont="1" applyFill="1" applyBorder="1" applyAlignment="1" applyProtection="1">
      <alignment horizontal="center"/>
      <protection locked="0"/>
    </xf>
    <xf numFmtId="3" fontId="8" fillId="3" borderId="132" xfId="3" applyNumberFormat="1" applyFont="1" applyFill="1" applyBorder="1" applyAlignment="1">
      <alignment horizontal="center" vertical="center"/>
    </xf>
    <xf numFmtId="3" fontId="8" fillId="3" borderId="133" xfId="3" applyNumberFormat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>
      <alignment horizontal="right"/>
    </xf>
    <xf numFmtId="3" fontId="18" fillId="3" borderId="42" xfId="1" applyNumberFormat="1" applyFont="1" applyFill="1" applyBorder="1" applyAlignment="1" applyProtection="1">
      <alignment vertical="center"/>
      <protection locked="0"/>
    </xf>
    <xf numFmtId="3" fontId="18" fillId="3" borderId="43" xfId="1" applyNumberFormat="1" applyFont="1" applyFill="1" applyBorder="1" applyAlignment="1" applyProtection="1">
      <alignment vertical="center"/>
      <protection locked="0"/>
    </xf>
    <xf numFmtId="3" fontId="18" fillId="3" borderId="15" xfId="1" applyNumberFormat="1" applyFont="1" applyFill="1" applyBorder="1" applyAlignment="1" applyProtection="1">
      <alignment vertical="center"/>
      <protection locked="0"/>
    </xf>
    <xf numFmtId="3" fontId="18" fillId="3" borderId="44" xfId="1" applyNumberFormat="1" applyFont="1" applyFill="1" applyBorder="1" applyAlignment="1" applyProtection="1">
      <alignment vertical="center"/>
      <protection locked="0"/>
    </xf>
    <xf numFmtId="3" fontId="18" fillId="3" borderId="45" xfId="1" applyNumberFormat="1" applyFont="1" applyFill="1" applyBorder="1" applyAlignment="1" applyProtection="1">
      <alignment vertical="center"/>
      <protection locked="0"/>
    </xf>
    <xf numFmtId="3" fontId="18" fillId="3" borderId="46" xfId="1" applyNumberFormat="1" applyFont="1" applyFill="1" applyBorder="1" applyAlignment="1" applyProtection="1">
      <alignment vertical="center"/>
      <protection locked="0"/>
    </xf>
    <xf numFmtId="3" fontId="18" fillId="3" borderId="11" xfId="3" applyNumberFormat="1" applyFont="1" applyFill="1" applyBorder="1" applyAlignment="1">
      <alignment horizontal="center" vertical="center"/>
    </xf>
    <xf numFmtId="3" fontId="18" fillId="3" borderId="37" xfId="3" applyNumberFormat="1" applyFont="1" applyFill="1" applyBorder="1" applyAlignment="1">
      <alignment horizontal="center" vertical="center"/>
    </xf>
    <xf numFmtId="0" fontId="18" fillId="3" borderId="47" xfId="0" applyFont="1" applyFill="1" applyBorder="1" applyAlignment="1" applyProtection="1">
      <alignment horizontal="left" vertical="center" wrapText="1"/>
    </xf>
    <xf numFmtId="0" fontId="18" fillId="3" borderId="48" xfId="0" applyFont="1" applyFill="1" applyBorder="1" applyAlignment="1" applyProtection="1">
      <alignment horizontal="left" vertical="center" wrapText="1"/>
    </xf>
    <xf numFmtId="0" fontId="18" fillId="3" borderId="49" xfId="0" applyFont="1" applyFill="1" applyBorder="1" applyAlignment="1" applyProtection="1">
      <alignment horizontal="left" vertical="center" wrapText="1"/>
    </xf>
    <xf numFmtId="0" fontId="18" fillId="3" borderId="50" xfId="0" applyFont="1" applyFill="1" applyBorder="1" applyAlignment="1" applyProtection="1">
      <alignment horizontal="left" vertical="center" wrapText="1"/>
    </xf>
    <xf numFmtId="0" fontId="18" fillId="3" borderId="51" xfId="0" applyFont="1" applyFill="1" applyBorder="1" applyAlignment="1" applyProtection="1">
      <alignment horizontal="left" vertical="center" wrapText="1"/>
    </xf>
    <xf numFmtId="0" fontId="18" fillId="3" borderId="52" xfId="0" applyFont="1" applyFill="1" applyBorder="1" applyAlignment="1" applyProtection="1">
      <alignment horizontal="left" vertical="center" wrapText="1"/>
    </xf>
    <xf numFmtId="3" fontId="18" fillId="3" borderId="57" xfId="1" applyNumberFormat="1" applyFont="1" applyFill="1" applyBorder="1" applyAlignment="1" applyProtection="1">
      <alignment vertical="center" wrapText="1"/>
      <protection locked="0"/>
    </xf>
    <xf numFmtId="3" fontId="18" fillId="3" borderId="56" xfId="1" applyNumberFormat="1" applyFont="1" applyFill="1" applyBorder="1" applyAlignment="1" applyProtection="1">
      <alignment vertical="center"/>
      <protection locked="0"/>
    </xf>
    <xf numFmtId="3" fontId="18" fillId="3" borderId="58" xfId="1" applyNumberFormat="1" applyFont="1" applyFill="1" applyBorder="1" applyAlignment="1" applyProtection="1">
      <alignment vertical="center" wrapText="1"/>
      <protection locked="0"/>
    </xf>
    <xf numFmtId="3" fontId="18" fillId="3" borderId="59" xfId="1" applyNumberFormat="1" applyFont="1" applyFill="1" applyBorder="1" applyAlignment="1" applyProtection="1">
      <alignment vertical="center" wrapText="1"/>
      <protection locked="0"/>
    </xf>
    <xf numFmtId="0" fontId="8" fillId="3" borderId="65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vertical="center" wrapText="1"/>
    </xf>
    <xf numFmtId="0" fontId="8" fillId="3" borderId="66" xfId="0" applyFont="1" applyFill="1" applyBorder="1" applyAlignment="1">
      <alignment vertical="center" wrapText="1"/>
    </xf>
    <xf numFmtId="0" fontId="8" fillId="3" borderId="67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vertical="center" wrapText="1"/>
    </xf>
    <xf numFmtId="0" fontId="8" fillId="3" borderId="68" xfId="0" applyFont="1" applyFill="1" applyBorder="1" applyAlignment="1">
      <alignment vertical="center" wrapText="1"/>
    </xf>
    <xf numFmtId="3" fontId="8" fillId="3" borderId="15" xfId="1" applyNumberFormat="1" applyFont="1" applyFill="1" applyBorder="1" applyAlignment="1" applyProtection="1">
      <alignment vertical="center"/>
      <protection locked="0"/>
    </xf>
    <xf numFmtId="3" fontId="8" fillId="3" borderId="44" xfId="1" applyNumberFormat="1" applyFont="1" applyFill="1" applyBorder="1" applyAlignment="1" applyProtection="1">
      <alignment vertical="center"/>
      <protection locked="0"/>
    </xf>
    <xf numFmtId="3" fontId="8" fillId="3" borderId="77" xfId="1" applyNumberFormat="1" applyFont="1" applyFill="1" applyBorder="1" applyAlignment="1" applyProtection="1">
      <alignment vertical="center"/>
      <protection locked="0"/>
    </xf>
    <xf numFmtId="3" fontId="8" fillId="3" borderId="54" xfId="1" applyNumberFormat="1" applyFont="1" applyFill="1" applyBorder="1" applyAlignment="1" applyProtection="1">
      <alignment vertical="center"/>
      <protection locked="0"/>
    </xf>
    <xf numFmtId="3" fontId="8" fillId="3" borderId="11" xfId="3" applyNumberFormat="1" applyFont="1" applyFill="1" applyBorder="1" applyAlignment="1">
      <alignment horizontal="center" vertical="center"/>
    </xf>
    <xf numFmtId="3" fontId="8" fillId="3" borderId="17" xfId="3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4" fontId="8" fillId="3" borderId="12" xfId="0" applyNumberFormat="1" applyFont="1" applyFill="1" applyBorder="1" applyAlignment="1">
      <alignment horizontal="center" vertical="center"/>
    </xf>
    <xf numFmtId="3" fontId="8" fillId="3" borderId="74" xfId="1" applyNumberFormat="1" applyFont="1" applyFill="1" applyBorder="1" applyAlignment="1" applyProtection="1">
      <alignment vertical="center" wrapText="1"/>
      <protection locked="0"/>
    </xf>
    <xf numFmtId="3" fontId="8" fillId="3" borderId="0" xfId="1" applyNumberFormat="1" applyFont="1" applyFill="1" applyBorder="1" applyAlignment="1" applyProtection="1">
      <alignment vertical="center"/>
      <protection locked="0"/>
    </xf>
    <xf numFmtId="3" fontId="8" fillId="3" borderId="75" xfId="1" applyNumberFormat="1" applyFont="1" applyFill="1" applyBorder="1" applyAlignment="1" applyProtection="1">
      <alignment vertical="center"/>
      <protection locked="0"/>
    </xf>
    <xf numFmtId="3" fontId="8" fillId="3" borderId="76" xfId="1" applyNumberFormat="1" applyFont="1" applyFill="1" applyBorder="1" applyAlignment="1" applyProtection="1">
      <alignment vertical="center"/>
      <protection locked="0"/>
    </xf>
    <xf numFmtId="3" fontId="8" fillId="3" borderId="58" xfId="1" applyNumberFormat="1" applyFont="1" applyFill="1" applyBorder="1" applyAlignment="1" applyProtection="1">
      <alignment vertical="center" wrapText="1"/>
      <protection locked="0"/>
    </xf>
    <xf numFmtId="3" fontId="8" fillId="3" borderId="42" xfId="1" applyNumberFormat="1" applyFont="1" applyFill="1" applyBorder="1" applyAlignment="1" applyProtection="1">
      <alignment vertical="center"/>
      <protection locked="0"/>
    </xf>
    <xf numFmtId="3" fontId="8" fillId="3" borderId="70" xfId="1" applyNumberFormat="1" applyFont="1" applyFill="1" applyBorder="1" applyAlignment="1" applyProtection="1">
      <alignment vertical="center"/>
      <protection locked="0"/>
    </xf>
    <xf numFmtId="3" fontId="8" fillId="3" borderId="71" xfId="1" applyNumberFormat="1" applyFont="1" applyFill="1" applyBorder="1" applyAlignment="1" applyProtection="1">
      <alignment vertical="center"/>
      <protection locked="0"/>
    </xf>
    <xf numFmtId="3" fontId="8" fillId="3" borderId="5" xfId="1" applyNumberFormat="1" applyFont="1" applyFill="1" applyBorder="1" applyAlignment="1" applyProtection="1">
      <alignment vertical="center" wrapText="1"/>
      <protection locked="0"/>
    </xf>
    <xf numFmtId="3" fontId="8" fillId="3" borderId="43" xfId="1" applyNumberFormat="1" applyFont="1" applyFill="1" applyBorder="1" applyAlignment="1" applyProtection="1">
      <alignment vertical="center"/>
      <protection locked="0"/>
    </xf>
    <xf numFmtId="3" fontId="8" fillId="3" borderId="58" xfId="1" applyNumberFormat="1" applyFont="1" applyFill="1" applyBorder="1" applyAlignment="1" applyProtection="1">
      <alignment vertical="center"/>
      <protection locked="0"/>
    </xf>
    <xf numFmtId="3" fontId="8" fillId="3" borderId="53" xfId="1" applyNumberFormat="1" applyFont="1" applyFill="1" applyBorder="1" applyAlignment="1" applyProtection="1">
      <alignment vertical="center"/>
      <protection locked="0"/>
    </xf>
    <xf numFmtId="0" fontId="18" fillId="3" borderId="39" xfId="0" applyFont="1" applyFill="1" applyBorder="1" applyAlignment="1">
      <alignment vertical="center" wrapText="1"/>
    </xf>
    <xf numFmtId="0" fontId="18" fillId="3" borderId="66" xfId="0" applyFont="1" applyFill="1" applyBorder="1" applyAlignment="1">
      <alignment vertical="center" wrapText="1"/>
    </xf>
    <xf numFmtId="0" fontId="18" fillId="3" borderId="64" xfId="0" applyFont="1" applyFill="1" applyBorder="1" applyAlignment="1">
      <alignment vertical="center" wrapText="1"/>
    </xf>
    <xf numFmtId="0" fontId="18" fillId="3" borderId="68" xfId="0" applyFont="1" applyFill="1" applyBorder="1" applyAlignment="1">
      <alignment vertical="center" wrapText="1"/>
    </xf>
    <xf numFmtId="3" fontId="8" fillId="3" borderId="57" xfId="1" applyNumberFormat="1" applyFont="1" applyFill="1" applyBorder="1" applyAlignment="1" applyProtection="1">
      <alignment vertical="center" wrapText="1"/>
      <protection locked="0"/>
    </xf>
    <xf numFmtId="3" fontId="43" fillId="2" borderId="40" xfId="1" applyNumberFormat="1" applyFont="1" applyFill="1" applyBorder="1" applyAlignment="1" applyProtection="1">
      <alignment vertical="center"/>
    </xf>
    <xf numFmtId="167" fontId="43" fillId="2" borderId="13" xfId="1" applyNumberFormat="1" applyFont="1" applyFill="1" applyBorder="1" applyAlignment="1" applyProtection="1">
      <alignment vertical="center"/>
    </xf>
    <xf numFmtId="3" fontId="43" fillId="2" borderId="13" xfId="1" applyNumberFormat="1" applyFont="1" applyFill="1" applyBorder="1" applyAlignment="1" applyProtection="1">
      <alignment vertical="center"/>
    </xf>
    <xf numFmtId="165" fontId="43" fillId="2" borderId="13" xfId="1" applyNumberFormat="1" applyFont="1" applyFill="1" applyBorder="1" applyAlignment="1">
      <alignment vertical="center"/>
      <protection locked="0"/>
    </xf>
    <xf numFmtId="3" fontId="43" fillId="2" borderId="13" xfId="1" applyNumberFormat="1" applyFont="1" applyFill="1" applyBorder="1" applyAlignment="1">
      <alignment vertical="center"/>
      <protection locked="0"/>
    </xf>
    <xf numFmtId="3" fontId="43" fillId="2" borderId="6" xfId="1" applyNumberFormat="1" applyFont="1" applyFill="1" applyBorder="1" applyAlignment="1">
      <alignment vertical="center"/>
      <protection locked="0"/>
    </xf>
    <xf numFmtId="3" fontId="43" fillId="2" borderId="39" xfId="1" applyNumberFormat="1" applyFont="1" applyFill="1" applyBorder="1" applyAlignment="1" applyProtection="1">
      <alignment vertical="center"/>
    </xf>
    <xf numFmtId="3" fontId="43" fillId="3" borderId="41" xfId="1" applyNumberFormat="1" applyFont="1" applyFill="1" applyBorder="1" applyAlignment="1" applyProtection="1">
      <alignment vertical="center"/>
    </xf>
    <xf numFmtId="167" fontId="43" fillId="3" borderId="16" xfId="1" applyNumberFormat="1" applyFont="1" applyFill="1" applyBorder="1" applyAlignment="1" applyProtection="1">
      <alignment vertical="center"/>
    </xf>
    <xf numFmtId="3" fontId="43" fillId="3" borderId="16" xfId="1" applyNumberFormat="1" applyFont="1" applyFill="1" applyBorder="1" applyAlignment="1" applyProtection="1">
      <alignment vertical="center"/>
    </xf>
    <xf numFmtId="165" fontId="43" fillId="3" borderId="16" xfId="1" applyNumberFormat="1" applyFont="1" applyFill="1" applyBorder="1" applyAlignment="1">
      <alignment vertical="center"/>
      <protection locked="0"/>
    </xf>
    <xf numFmtId="3" fontId="43" fillId="3" borderId="16" xfId="1" applyNumberFormat="1" applyFont="1" applyFill="1" applyBorder="1" applyAlignment="1">
      <alignment vertical="center"/>
      <protection locked="0"/>
    </xf>
    <xf numFmtId="3" fontId="43" fillId="3" borderId="7" xfId="1" applyNumberFormat="1" applyFont="1" applyFill="1" applyBorder="1" applyAlignment="1">
      <alignment vertical="center"/>
      <protection locked="0"/>
    </xf>
    <xf numFmtId="3" fontId="43" fillId="3" borderId="8" xfId="1" applyNumberFormat="1" applyFont="1" applyFill="1" applyBorder="1" applyAlignment="1" applyProtection="1">
      <alignment vertical="center"/>
    </xf>
    <xf numFmtId="167" fontId="43" fillId="3" borderId="38" xfId="1" applyNumberFormat="1" applyFont="1" applyFill="1" applyBorder="1" applyAlignment="1" applyProtection="1">
      <alignment vertical="center"/>
    </xf>
    <xf numFmtId="3" fontId="43" fillId="3" borderId="38" xfId="1" applyNumberFormat="1" applyFont="1" applyFill="1" applyBorder="1" applyAlignment="1" applyProtection="1">
      <alignment vertical="center"/>
    </xf>
    <xf numFmtId="165" fontId="43" fillId="3" borderId="38" xfId="1" applyNumberFormat="1" applyFont="1" applyFill="1" applyBorder="1" applyAlignment="1">
      <alignment vertical="center"/>
      <protection locked="0"/>
    </xf>
    <xf numFmtId="3" fontId="43" fillId="3" borderId="38" xfId="1" applyNumberFormat="1" applyFont="1" applyFill="1" applyBorder="1" applyAlignment="1">
      <alignment vertical="center"/>
      <protection locked="0"/>
    </xf>
    <xf numFmtId="3" fontId="43" fillId="3" borderId="9" xfId="1" applyNumberFormat="1" applyFont="1" applyFill="1" applyBorder="1" applyAlignment="1">
      <alignment vertical="center"/>
      <protection locked="0"/>
    </xf>
    <xf numFmtId="0" fontId="23" fillId="2" borderId="0" xfId="2" applyFont="1" applyFill="1" applyBorder="1" applyAlignment="1" applyProtection="1">
      <alignment vertical="center"/>
    </xf>
    <xf numFmtId="0" fontId="18" fillId="3" borderId="26" xfId="0" applyFont="1" applyFill="1" applyBorder="1" applyAlignment="1" applyProtection="1">
      <alignment horizontal="left" vertical="center" wrapText="1"/>
      <protection locked="0"/>
    </xf>
    <xf numFmtId="0" fontId="18" fillId="3" borderId="18" xfId="0" applyFont="1" applyFill="1" applyBorder="1" applyAlignment="1" applyProtection="1">
      <alignment horizontal="left" vertical="center" wrapText="1"/>
      <protection locked="0"/>
    </xf>
    <xf numFmtId="0" fontId="18" fillId="3" borderId="34" xfId="0" applyFont="1" applyFill="1" applyBorder="1" applyAlignment="1" applyProtection="1">
      <alignment horizontal="left" vertical="center" wrapText="1"/>
      <protection locked="0"/>
    </xf>
    <xf numFmtId="3" fontId="43" fillId="3" borderId="145" xfId="1" applyNumberFormat="1" applyFont="1" applyFill="1" applyBorder="1" applyAlignment="1" applyProtection="1">
      <alignment vertical="center"/>
    </xf>
    <xf numFmtId="3" fontId="18" fillId="3" borderId="11" xfId="3" applyNumberFormat="1" applyFont="1" applyFill="1" applyBorder="1" applyAlignment="1">
      <alignment horizontal="center" vertical="center"/>
    </xf>
    <xf numFmtId="3" fontId="18" fillId="3" borderId="37" xfId="3" applyNumberFormat="1" applyFont="1" applyFill="1" applyBorder="1" applyAlignment="1">
      <alignment horizontal="center" vertical="center"/>
    </xf>
    <xf numFmtId="0" fontId="18" fillId="3" borderId="147" xfId="0" applyFont="1" applyFill="1" applyBorder="1" applyAlignment="1" applyProtection="1">
      <alignment horizontal="left" vertical="center" wrapText="1"/>
    </xf>
    <xf numFmtId="0" fontId="18" fillId="3" borderId="146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vertical="center" wrapText="1"/>
    </xf>
    <xf numFmtId="0" fontId="18" fillId="3" borderId="60" xfId="0" applyFont="1" applyFill="1" applyBorder="1" applyAlignment="1" applyProtection="1">
      <alignment horizontal="left" vertical="center" wrapText="1"/>
    </xf>
    <xf numFmtId="0" fontId="18" fillId="3" borderId="148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60" xfId="0" applyFont="1" applyFill="1" applyBorder="1" applyAlignment="1">
      <alignment horizontal="left" vertical="center" wrapText="1"/>
    </xf>
    <xf numFmtId="164" fontId="17" fillId="2" borderId="0" xfId="0" applyNumberFormat="1" applyFont="1" applyFill="1" applyAlignment="1" applyProtection="1">
      <alignment horizontal="left" vertical="center"/>
    </xf>
    <xf numFmtId="3" fontId="24" fillId="2" borderId="0" xfId="0" applyNumberFormat="1" applyFont="1" applyFill="1" applyAlignment="1" applyProtection="1">
      <alignment horizontal="left"/>
    </xf>
    <xf numFmtId="0" fontId="24" fillId="2" borderId="0" xfId="0" applyFont="1" applyFill="1" applyAlignment="1" applyProtection="1">
      <alignment horizontal="left"/>
    </xf>
    <xf numFmtId="0" fontId="26" fillId="2" borderId="0" xfId="0" applyFont="1" applyFill="1" applyAlignment="1" applyProtection="1">
      <alignment horizontal="left"/>
    </xf>
    <xf numFmtId="0" fontId="26" fillId="0" borderId="0" xfId="0" applyFont="1" applyAlignment="1" applyProtection="1">
      <alignment horizontal="left"/>
    </xf>
    <xf numFmtId="3" fontId="43" fillId="3" borderId="145" xfId="1" applyNumberFormat="1" applyFont="1" applyFill="1" applyBorder="1" applyAlignment="1">
      <alignment horizontal="left" vertical="center"/>
      <protection locked="0"/>
    </xf>
    <xf numFmtId="3" fontId="25" fillId="2" borderId="0" xfId="0" applyNumberFormat="1" applyFont="1" applyFill="1" applyBorder="1" applyAlignment="1" applyProtection="1">
      <alignment horizontal="left" vertical="center"/>
    </xf>
    <xf numFmtId="3" fontId="43" fillId="2" borderId="40" xfId="1" applyNumberFormat="1" applyFont="1" applyFill="1" applyBorder="1" applyAlignment="1">
      <alignment horizontal="right" vertical="center"/>
      <protection locked="0"/>
    </xf>
    <xf numFmtId="3" fontId="43" fillId="3" borderId="41" xfId="1" applyNumberFormat="1" applyFont="1" applyFill="1" applyBorder="1" applyAlignment="1">
      <alignment horizontal="right" vertical="center"/>
      <protection locked="0"/>
    </xf>
    <xf numFmtId="0" fontId="18" fillId="3" borderId="47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49" xfId="0" applyFont="1" applyFill="1" applyBorder="1" applyAlignment="1" applyProtection="1">
      <alignment horizontal="center" vertical="center"/>
      <protection locked="0"/>
    </xf>
    <xf numFmtId="0" fontId="18" fillId="3" borderId="19" xfId="0" applyFont="1" applyFill="1" applyBorder="1" applyAlignment="1" applyProtection="1">
      <alignment horizontal="center" vertical="center"/>
      <protection locked="0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37" fontId="8" fillId="2" borderId="149" xfId="0" applyNumberFormat="1" applyFont="1" applyFill="1" applyBorder="1" applyAlignment="1">
      <alignment horizontal="right" vertical="center"/>
    </xf>
    <xf numFmtId="3" fontId="36" fillId="2" borderId="150" xfId="0" applyNumberFormat="1" applyFont="1" applyFill="1" applyBorder="1" applyAlignment="1">
      <alignment horizontal="right" vertical="center"/>
    </xf>
  </cellXfs>
  <cellStyles count="5">
    <cellStyle name="cadrage" xfId="1"/>
    <cellStyle name="Milliers" xfId="3" builtinId="3"/>
    <cellStyle name="Milliers [0]" xfId="4" builtinId="6"/>
    <cellStyle name="Normal" xfId="0" builtinId="0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336600"/>
      <color rgb="FF000099"/>
      <color rgb="FF003300"/>
      <color rgb="FFFF3300"/>
      <color rgb="FF0099CC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zoomScale="150" zoomScaleNormal="15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36" sqref="C36"/>
    </sheetView>
  </sheetViews>
  <sheetFormatPr baseColWidth="10" defaultColWidth="10.7109375" defaultRowHeight="12"/>
  <cols>
    <col min="1" max="1" width="2.7109375" style="3" customWidth="1"/>
    <col min="2" max="2" width="20.7109375" style="3" customWidth="1"/>
    <col min="3" max="5" width="14.42578125" style="3" customWidth="1"/>
    <col min="6" max="6" width="1.7109375" style="3" customWidth="1"/>
    <col min="7" max="8" width="16.42578125" style="3" customWidth="1"/>
    <col min="9" max="9" width="13.7109375" style="3" customWidth="1"/>
    <col min="10" max="10" width="1.7109375" style="3" customWidth="1"/>
    <col min="11" max="12" width="14.7109375" style="2" customWidth="1"/>
    <col min="13" max="16384" width="10.7109375" style="2"/>
  </cols>
  <sheetData>
    <row r="1" spans="1:26" s="1" customFormat="1" ht="18" customHeight="1" thickBot="1">
      <c r="A1" s="112" t="s">
        <v>75</v>
      </c>
      <c r="B1" s="9"/>
      <c r="C1" s="11"/>
      <c r="D1" s="11"/>
      <c r="E1" s="11"/>
      <c r="F1" s="11"/>
      <c r="G1" s="11"/>
      <c r="H1" s="11"/>
      <c r="I1" s="11"/>
      <c r="J1" s="11"/>
      <c r="K1" s="11"/>
      <c r="L1" s="11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3.5" customHeight="1" thickBot="1">
      <c r="A2" s="194" t="s">
        <v>38</v>
      </c>
      <c r="B2" s="195"/>
      <c r="C2" s="204" t="s">
        <v>45</v>
      </c>
      <c r="D2" s="205"/>
      <c r="E2" s="206"/>
      <c r="F2" s="4"/>
      <c r="G2" s="207" t="s">
        <v>51</v>
      </c>
      <c r="H2" s="205"/>
      <c r="I2" s="206"/>
      <c r="J2" s="4"/>
      <c r="K2" s="208" t="s">
        <v>46</v>
      </c>
      <c r="L2" s="209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>
      <c r="A3" s="196"/>
      <c r="B3" s="197"/>
      <c r="C3" s="210" t="s">
        <v>49</v>
      </c>
      <c r="D3" s="212" t="s">
        <v>50</v>
      </c>
      <c r="E3" s="214" t="s">
        <v>37</v>
      </c>
      <c r="F3" s="5"/>
      <c r="G3" s="216" t="s">
        <v>52</v>
      </c>
      <c r="H3" s="212" t="s">
        <v>53</v>
      </c>
      <c r="I3" s="214" t="s">
        <v>37</v>
      </c>
      <c r="J3" s="5"/>
      <c r="K3" s="220" t="s">
        <v>54</v>
      </c>
      <c r="L3" s="222" t="s">
        <v>55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3.5" customHeight="1" thickBot="1">
      <c r="A4" s="198"/>
      <c r="B4" s="199"/>
      <c r="C4" s="211"/>
      <c r="D4" s="213"/>
      <c r="E4" s="215"/>
      <c r="F4" s="5"/>
      <c r="G4" s="217"/>
      <c r="H4" s="218"/>
      <c r="I4" s="219"/>
      <c r="J4" s="5"/>
      <c r="K4" s="221"/>
      <c r="L4" s="22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3.35" customHeight="1">
      <c r="A5" s="113">
        <v>1</v>
      </c>
      <c r="B5" s="115" t="s">
        <v>0</v>
      </c>
      <c r="C5" s="117">
        <v>15397256.966456188</v>
      </c>
      <c r="D5" s="118">
        <v>0</v>
      </c>
      <c r="E5" s="119">
        <f>C5+D5</f>
        <v>15397256.966456188</v>
      </c>
      <c r="F5" s="6"/>
      <c r="G5" s="125">
        <v>0</v>
      </c>
      <c r="H5" s="126">
        <v>-6424080.2991008395</v>
      </c>
      <c r="I5" s="131">
        <f>G5+H5</f>
        <v>-6424080.2991008395</v>
      </c>
      <c r="J5" s="13"/>
      <c r="K5" s="141">
        <f t="shared" ref="K5:K41" si="0">IF(E5+I5&gt;0,E5+I5,0)</f>
        <v>8973176.6673553474</v>
      </c>
      <c r="L5" s="141">
        <f>IF(E5+I5&lt;0,E5+I5,0)</f>
        <v>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3.35" customHeight="1">
      <c r="A6" s="114">
        <v>2</v>
      </c>
      <c r="B6" s="116" t="s">
        <v>1</v>
      </c>
      <c r="C6" s="120">
        <v>184776.50852679217</v>
      </c>
      <c r="D6" s="121">
        <v>0</v>
      </c>
      <c r="E6" s="122">
        <f t="shared" ref="E6:E41" si="1">C6+D6</f>
        <v>184776.50852679217</v>
      </c>
      <c r="F6" s="6"/>
      <c r="G6" s="127">
        <v>621468.65334853344</v>
      </c>
      <c r="H6" s="128">
        <v>0</v>
      </c>
      <c r="I6" s="132">
        <f t="shared" ref="I6:I41" si="2">G6+H6</f>
        <v>621468.65334853344</v>
      </c>
      <c r="J6" s="6"/>
      <c r="K6" s="141">
        <f t="shared" si="0"/>
        <v>806245.1618753256</v>
      </c>
      <c r="L6" s="141">
        <f t="shared" ref="L6:L41" si="3">IF(E6+I6&lt;0,E6+I6,0)</f>
        <v>0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35" customHeight="1">
      <c r="A7" s="114">
        <v>3</v>
      </c>
      <c r="B7" s="116" t="s">
        <v>2</v>
      </c>
      <c r="C7" s="120">
        <v>792274.59314176405</v>
      </c>
      <c r="D7" s="121">
        <v>0</v>
      </c>
      <c r="E7" s="122">
        <f t="shared" si="1"/>
        <v>792274.59314176405</v>
      </c>
      <c r="F7" s="6"/>
      <c r="G7" s="127">
        <v>1410712.6890870805</v>
      </c>
      <c r="H7" s="128">
        <v>0</v>
      </c>
      <c r="I7" s="132">
        <f t="shared" si="2"/>
        <v>1410712.6890870805</v>
      </c>
      <c r="J7" s="6"/>
      <c r="K7" s="141">
        <f t="shared" si="0"/>
        <v>2202987.2822288447</v>
      </c>
      <c r="L7" s="141">
        <f t="shared" si="3"/>
        <v>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3.35" customHeight="1">
      <c r="A8" s="114">
        <v>71</v>
      </c>
      <c r="B8" s="116" t="s">
        <v>34</v>
      </c>
      <c r="C8" s="120">
        <v>1122919.0175937372</v>
      </c>
      <c r="D8" s="121">
        <v>0</v>
      </c>
      <c r="E8" s="122">
        <f t="shared" si="1"/>
        <v>1122919.0175937372</v>
      </c>
      <c r="F8" s="6"/>
      <c r="G8" s="127">
        <v>4250260.6985452743</v>
      </c>
      <c r="H8" s="128">
        <v>0</v>
      </c>
      <c r="I8" s="132">
        <f t="shared" si="2"/>
        <v>4250260.6985452743</v>
      </c>
      <c r="J8" s="6"/>
      <c r="K8" s="141">
        <f t="shared" si="0"/>
        <v>5373179.7161390111</v>
      </c>
      <c r="L8" s="141">
        <f t="shared" si="3"/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3.35" customHeight="1">
      <c r="A9" s="114">
        <v>6</v>
      </c>
      <c r="B9" s="116" t="s">
        <v>3</v>
      </c>
      <c r="C9" s="120">
        <v>0</v>
      </c>
      <c r="D9" s="121">
        <v>-62048.303135405149</v>
      </c>
      <c r="E9" s="122">
        <f t="shared" si="1"/>
        <v>-62048.303135405149</v>
      </c>
      <c r="F9" s="6"/>
      <c r="G9" s="127">
        <v>557684.67850857903</v>
      </c>
      <c r="H9" s="128">
        <v>0</v>
      </c>
      <c r="I9" s="132">
        <f t="shared" si="2"/>
        <v>557684.67850857903</v>
      </c>
      <c r="J9" s="6"/>
      <c r="K9" s="141">
        <f t="shared" si="0"/>
        <v>495636.37537317385</v>
      </c>
      <c r="L9" s="141">
        <f t="shared" si="3"/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3.35" customHeight="1">
      <c r="A10" s="114">
        <v>7</v>
      </c>
      <c r="B10" s="116" t="s">
        <v>4</v>
      </c>
      <c r="C10" s="120">
        <v>0</v>
      </c>
      <c r="D10" s="121">
        <v>-450934.96837365767</v>
      </c>
      <c r="E10" s="122">
        <f t="shared" si="1"/>
        <v>-450934.96837365767</v>
      </c>
      <c r="F10" s="6"/>
      <c r="G10" s="127">
        <v>0</v>
      </c>
      <c r="H10" s="128">
        <v>-74462.520671745107</v>
      </c>
      <c r="I10" s="132">
        <f t="shared" si="2"/>
        <v>-74462.520671745107</v>
      </c>
      <c r="J10" s="6"/>
      <c r="K10" s="141">
        <f t="shared" si="0"/>
        <v>0</v>
      </c>
      <c r="L10" s="141">
        <f t="shared" si="3"/>
        <v>-525397.48904540273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.35" customHeight="1">
      <c r="A11" s="114">
        <v>8</v>
      </c>
      <c r="B11" s="116" t="s">
        <v>5</v>
      </c>
      <c r="C11" s="120">
        <v>78086.197823934723</v>
      </c>
      <c r="D11" s="121">
        <v>0</v>
      </c>
      <c r="E11" s="122">
        <f t="shared" si="1"/>
        <v>78086.197823934723</v>
      </c>
      <c r="F11" s="6"/>
      <c r="G11" s="127">
        <v>0</v>
      </c>
      <c r="H11" s="128">
        <v>-2654.2728781257947</v>
      </c>
      <c r="I11" s="132">
        <f t="shared" si="2"/>
        <v>-2654.2728781257947</v>
      </c>
      <c r="J11" s="6"/>
      <c r="K11" s="141">
        <f t="shared" si="0"/>
        <v>75431.924945808933</v>
      </c>
      <c r="L11" s="141">
        <f t="shared" si="3"/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3.35" customHeight="1">
      <c r="A12" s="114">
        <v>9</v>
      </c>
      <c r="B12" s="116" t="s">
        <v>6</v>
      </c>
      <c r="C12" s="120">
        <v>0</v>
      </c>
      <c r="D12" s="121">
        <v>-26995.937111646286</v>
      </c>
      <c r="E12" s="122">
        <f t="shared" si="1"/>
        <v>-26995.937111646286</v>
      </c>
      <c r="F12" s="6"/>
      <c r="G12" s="127">
        <v>1249222.7828153742</v>
      </c>
      <c r="H12" s="128">
        <v>0</v>
      </c>
      <c r="I12" s="132">
        <f t="shared" si="2"/>
        <v>1249222.7828153742</v>
      </c>
      <c r="J12" s="6"/>
      <c r="K12" s="141">
        <f t="shared" si="0"/>
        <v>1222226.845703728</v>
      </c>
      <c r="L12" s="141">
        <f t="shared" si="3"/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3.35" customHeight="1">
      <c r="A13" s="114">
        <v>10</v>
      </c>
      <c r="B13" s="116" t="s">
        <v>7</v>
      </c>
      <c r="C13" s="120">
        <v>0</v>
      </c>
      <c r="D13" s="121">
        <v>-339428.11004120094</v>
      </c>
      <c r="E13" s="122">
        <f t="shared" si="1"/>
        <v>-339428.11004120094</v>
      </c>
      <c r="F13" s="6"/>
      <c r="G13" s="127">
        <v>0</v>
      </c>
      <c r="H13" s="128">
        <v>-11832.317385174321</v>
      </c>
      <c r="I13" s="132">
        <f t="shared" si="2"/>
        <v>-11832.317385174321</v>
      </c>
      <c r="J13" s="6"/>
      <c r="K13" s="141">
        <f t="shared" si="0"/>
        <v>0</v>
      </c>
      <c r="L13" s="141">
        <f t="shared" si="3"/>
        <v>-351260.42742637527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3.35" customHeight="1">
      <c r="A14" s="114">
        <v>11</v>
      </c>
      <c r="B14" s="116" t="s">
        <v>8</v>
      </c>
      <c r="C14" s="120">
        <v>0</v>
      </c>
      <c r="D14" s="121">
        <v>-1081450.2278085472</v>
      </c>
      <c r="E14" s="122">
        <f t="shared" si="1"/>
        <v>-1081450.2278085472</v>
      </c>
      <c r="F14" s="6"/>
      <c r="G14" s="127">
        <v>46000.01290369044</v>
      </c>
      <c r="H14" s="128">
        <v>0</v>
      </c>
      <c r="I14" s="132">
        <f t="shared" si="2"/>
        <v>46000.01290369044</v>
      </c>
      <c r="J14" s="6"/>
      <c r="K14" s="141">
        <f t="shared" si="0"/>
        <v>0</v>
      </c>
      <c r="L14" s="141">
        <f t="shared" si="3"/>
        <v>-1035450.2149048568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35" customHeight="1">
      <c r="A15" s="114">
        <v>12</v>
      </c>
      <c r="B15" s="116" t="s">
        <v>9</v>
      </c>
      <c r="C15" s="120">
        <v>92468.285983544629</v>
      </c>
      <c r="D15" s="121">
        <v>0</v>
      </c>
      <c r="E15" s="122">
        <f t="shared" si="1"/>
        <v>92468.285983544629</v>
      </c>
      <c r="F15" s="6"/>
      <c r="G15" s="127">
        <v>807379.1486649483</v>
      </c>
      <c r="H15" s="128">
        <v>0</v>
      </c>
      <c r="I15" s="132">
        <f t="shared" si="2"/>
        <v>807379.1486649483</v>
      </c>
      <c r="J15" s="6"/>
      <c r="K15" s="141">
        <f t="shared" si="0"/>
        <v>899847.43464849296</v>
      </c>
      <c r="L15" s="141">
        <f t="shared" si="3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35" customHeight="1">
      <c r="A16" s="114">
        <v>73</v>
      </c>
      <c r="B16" s="116" t="s">
        <v>47</v>
      </c>
      <c r="C16" s="120">
        <v>1747207.1723431051</v>
      </c>
      <c r="D16" s="121">
        <v>-200489.59751134808</v>
      </c>
      <c r="E16" s="122">
        <f t="shared" si="1"/>
        <v>1546717.574831757</v>
      </c>
      <c r="F16" s="6"/>
      <c r="G16" s="127">
        <v>3307263.5017106798</v>
      </c>
      <c r="H16" s="128">
        <v>0</v>
      </c>
      <c r="I16" s="132">
        <f t="shared" si="2"/>
        <v>3307263.5017106798</v>
      </c>
      <c r="J16" s="6"/>
      <c r="K16" s="141">
        <f t="shared" si="0"/>
        <v>4853981.0765424371</v>
      </c>
      <c r="L16" s="141">
        <f t="shared" si="3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3.35" customHeight="1">
      <c r="A17" s="114">
        <v>15</v>
      </c>
      <c r="B17" s="116" t="s">
        <v>10</v>
      </c>
      <c r="C17" s="120">
        <v>0</v>
      </c>
      <c r="D17" s="121">
        <v>-1595230.5291495807</v>
      </c>
      <c r="E17" s="122">
        <f t="shared" si="1"/>
        <v>-1595230.5291495807</v>
      </c>
      <c r="F17" s="6"/>
      <c r="G17" s="127">
        <v>652964.83815384377</v>
      </c>
      <c r="H17" s="128">
        <v>0</v>
      </c>
      <c r="I17" s="132">
        <f t="shared" si="2"/>
        <v>652964.83815384377</v>
      </c>
      <c r="J17" s="6"/>
      <c r="K17" s="141">
        <f t="shared" si="0"/>
        <v>0</v>
      </c>
      <c r="L17" s="141">
        <f t="shared" si="3"/>
        <v>-942265.69099573698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35" customHeight="1">
      <c r="A18" s="114">
        <v>16</v>
      </c>
      <c r="B18" s="116" t="s">
        <v>11</v>
      </c>
      <c r="C18" s="120">
        <v>304692.0005713643</v>
      </c>
      <c r="D18" s="121">
        <v>0</v>
      </c>
      <c r="E18" s="122">
        <f t="shared" si="1"/>
        <v>304692.0005713643</v>
      </c>
      <c r="F18" s="6"/>
      <c r="G18" s="127">
        <v>17133.635645070906</v>
      </c>
      <c r="H18" s="128">
        <v>0</v>
      </c>
      <c r="I18" s="132">
        <f t="shared" si="2"/>
        <v>17133.635645070906</v>
      </c>
      <c r="J18" s="6"/>
      <c r="K18" s="141">
        <f t="shared" si="0"/>
        <v>321825.63621643523</v>
      </c>
      <c r="L18" s="141">
        <f t="shared" si="3"/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3.35" customHeight="1">
      <c r="A19" s="114">
        <v>18</v>
      </c>
      <c r="B19" s="116" t="s">
        <v>12</v>
      </c>
      <c r="C19" s="120">
        <v>0</v>
      </c>
      <c r="D19" s="121">
        <v>-4060.5369926739318</v>
      </c>
      <c r="E19" s="122">
        <f t="shared" si="1"/>
        <v>-4060.5369926739318</v>
      </c>
      <c r="F19" s="6"/>
      <c r="G19" s="127">
        <v>0</v>
      </c>
      <c r="H19" s="128">
        <v>-3205.4027694004312</v>
      </c>
      <c r="I19" s="132">
        <f t="shared" si="2"/>
        <v>-3205.4027694004312</v>
      </c>
      <c r="J19" s="6"/>
      <c r="K19" s="141">
        <f t="shared" si="0"/>
        <v>0</v>
      </c>
      <c r="L19" s="141">
        <f t="shared" si="3"/>
        <v>-7265.939762074363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3.35" customHeight="1">
      <c r="A20" s="114">
        <v>19</v>
      </c>
      <c r="B20" s="116" t="s">
        <v>13</v>
      </c>
      <c r="C20" s="120">
        <v>0</v>
      </c>
      <c r="D20" s="121">
        <v>-42026.25961507835</v>
      </c>
      <c r="E20" s="122">
        <f t="shared" si="1"/>
        <v>-42026.25961507835</v>
      </c>
      <c r="F20" s="6"/>
      <c r="G20" s="127">
        <v>2963.4897715595021</v>
      </c>
      <c r="H20" s="128">
        <v>0</v>
      </c>
      <c r="I20" s="132">
        <f t="shared" si="2"/>
        <v>2963.4897715595021</v>
      </c>
      <c r="J20" s="6"/>
      <c r="K20" s="141">
        <f t="shared" si="0"/>
        <v>0</v>
      </c>
      <c r="L20" s="141">
        <f t="shared" si="3"/>
        <v>-39062.76984351885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3.35" customHeight="1">
      <c r="A21" s="114">
        <v>20</v>
      </c>
      <c r="B21" s="116" t="s">
        <v>14</v>
      </c>
      <c r="C21" s="120">
        <v>182509.55647984782</v>
      </c>
      <c r="D21" s="121">
        <v>0</v>
      </c>
      <c r="E21" s="122">
        <f t="shared" si="1"/>
        <v>182509.55647984782</v>
      </c>
      <c r="F21" s="6"/>
      <c r="G21" s="127">
        <v>222100.61596069511</v>
      </c>
      <c r="H21" s="128">
        <v>0</v>
      </c>
      <c r="I21" s="132">
        <f t="shared" si="2"/>
        <v>222100.61596069511</v>
      </c>
      <c r="J21" s="6"/>
      <c r="K21" s="141">
        <f t="shared" si="0"/>
        <v>404610.17244054296</v>
      </c>
      <c r="L21" s="141">
        <f t="shared" si="3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3.35" customHeight="1">
      <c r="A22" s="114">
        <v>21</v>
      </c>
      <c r="B22" s="116" t="s">
        <v>15</v>
      </c>
      <c r="C22" s="120">
        <v>635205.74953377363</v>
      </c>
      <c r="D22" s="121">
        <v>0</v>
      </c>
      <c r="E22" s="122">
        <f t="shared" si="1"/>
        <v>635205.74953377363</v>
      </c>
      <c r="F22" s="6"/>
      <c r="G22" s="127">
        <v>617151.96224450332</v>
      </c>
      <c r="H22" s="128">
        <v>0</v>
      </c>
      <c r="I22" s="132">
        <f t="shared" si="2"/>
        <v>617151.96224450332</v>
      </c>
      <c r="J22" s="6"/>
      <c r="K22" s="141">
        <f t="shared" si="0"/>
        <v>1252357.7117782771</v>
      </c>
      <c r="L22" s="141">
        <f t="shared" si="3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3.35" customHeight="1">
      <c r="A23" s="114">
        <v>22</v>
      </c>
      <c r="B23" s="116" t="s">
        <v>16</v>
      </c>
      <c r="C23" s="120">
        <v>0</v>
      </c>
      <c r="D23" s="121">
        <v>-323647.10110148857</v>
      </c>
      <c r="E23" s="122">
        <f t="shared" si="1"/>
        <v>-323647.10110148857</v>
      </c>
      <c r="F23" s="6"/>
      <c r="G23" s="127">
        <v>0</v>
      </c>
      <c r="H23" s="128">
        <v>-48544.958950051827</v>
      </c>
      <c r="I23" s="132">
        <f t="shared" si="2"/>
        <v>-48544.958950051827</v>
      </c>
      <c r="J23" s="6"/>
      <c r="K23" s="141">
        <f t="shared" si="0"/>
        <v>0</v>
      </c>
      <c r="L23" s="141">
        <f t="shared" si="3"/>
        <v>-372192.06005154038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35" customHeight="1">
      <c r="A24" s="114">
        <v>23</v>
      </c>
      <c r="B24" s="116" t="s">
        <v>17</v>
      </c>
      <c r="C24" s="120">
        <v>0</v>
      </c>
      <c r="D24" s="121">
        <v>-44183.828134755902</v>
      </c>
      <c r="E24" s="122">
        <f t="shared" si="1"/>
        <v>-44183.828134755902</v>
      </c>
      <c r="F24" s="6"/>
      <c r="G24" s="127">
        <v>62974.677300909869</v>
      </c>
      <c r="H24" s="128">
        <v>0</v>
      </c>
      <c r="I24" s="132">
        <f t="shared" si="2"/>
        <v>62974.677300909869</v>
      </c>
      <c r="J24" s="6"/>
      <c r="K24" s="141">
        <f t="shared" si="0"/>
        <v>18790.849166153967</v>
      </c>
      <c r="L24" s="141">
        <f t="shared" si="3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3.35" customHeight="1">
      <c r="A25" s="114">
        <v>24</v>
      </c>
      <c r="B25" s="116" t="s">
        <v>18</v>
      </c>
      <c r="C25" s="120">
        <v>0</v>
      </c>
      <c r="D25" s="121">
        <v>-201469.64732163647</v>
      </c>
      <c r="E25" s="122">
        <f t="shared" si="1"/>
        <v>-201469.64732163647</v>
      </c>
      <c r="F25" s="6"/>
      <c r="G25" s="127">
        <v>0</v>
      </c>
      <c r="H25" s="128">
        <v>-10388.154522243924</v>
      </c>
      <c r="I25" s="132">
        <f t="shared" si="2"/>
        <v>-10388.154522243924</v>
      </c>
      <c r="J25" s="6"/>
      <c r="K25" s="141">
        <f t="shared" si="0"/>
        <v>0</v>
      </c>
      <c r="L25" s="141">
        <f t="shared" si="3"/>
        <v>-211857.80184388038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35" customHeight="1">
      <c r="A26" s="114">
        <v>25</v>
      </c>
      <c r="B26" s="116" t="s">
        <v>19</v>
      </c>
      <c r="C26" s="120">
        <v>135314.43779370634</v>
      </c>
      <c r="D26" s="121">
        <v>0</v>
      </c>
      <c r="E26" s="122">
        <f t="shared" si="1"/>
        <v>135314.43779370634</v>
      </c>
      <c r="F26" s="6"/>
      <c r="G26" s="127">
        <v>25973.701731118679</v>
      </c>
      <c r="H26" s="128">
        <v>0</v>
      </c>
      <c r="I26" s="132">
        <f t="shared" si="2"/>
        <v>25973.701731118679</v>
      </c>
      <c r="J26" s="6"/>
      <c r="K26" s="141">
        <f t="shared" si="0"/>
        <v>161288.13952482503</v>
      </c>
      <c r="L26" s="141">
        <f t="shared" si="3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3.35" customHeight="1">
      <c r="A27" s="114">
        <v>72</v>
      </c>
      <c r="B27" s="116" t="s">
        <v>35</v>
      </c>
      <c r="C27" s="120">
        <v>0</v>
      </c>
      <c r="D27" s="121">
        <v>-4721337.6569049656</v>
      </c>
      <c r="E27" s="122">
        <f t="shared" si="1"/>
        <v>-4721337.6569049656</v>
      </c>
      <c r="F27" s="6"/>
      <c r="G27" s="127">
        <v>0</v>
      </c>
      <c r="H27" s="128">
        <v>-685329.97774899495</v>
      </c>
      <c r="I27" s="132">
        <f t="shared" si="2"/>
        <v>-685329.97774899495</v>
      </c>
      <c r="J27" s="6"/>
      <c r="K27" s="141">
        <f t="shared" si="0"/>
        <v>0</v>
      </c>
      <c r="L27" s="141">
        <f t="shared" si="3"/>
        <v>-5406667.6346539604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3.35" customHeight="1">
      <c r="A28" s="114">
        <v>33</v>
      </c>
      <c r="B28" s="116" t="s">
        <v>20</v>
      </c>
      <c r="C28" s="120">
        <v>0</v>
      </c>
      <c r="D28" s="121">
        <v>-116745.42352551108</v>
      </c>
      <c r="E28" s="122">
        <f t="shared" si="1"/>
        <v>-116745.42352551108</v>
      </c>
      <c r="F28" s="6"/>
      <c r="G28" s="127">
        <v>0</v>
      </c>
      <c r="H28" s="128">
        <v>-20633.774260173705</v>
      </c>
      <c r="I28" s="132">
        <f t="shared" si="2"/>
        <v>-20633.774260173705</v>
      </c>
      <c r="J28" s="6"/>
      <c r="K28" s="141">
        <f t="shared" si="0"/>
        <v>0</v>
      </c>
      <c r="L28" s="141">
        <f t="shared" si="3"/>
        <v>-137379.19778568478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35" customHeight="1">
      <c r="A29" s="114">
        <v>35</v>
      </c>
      <c r="B29" s="116" t="s">
        <v>21</v>
      </c>
      <c r="C29" s="120">
        <v>0</v>
      </c>
      <c r="D29" s="121">
        <v>-488547.18336384092</v>
      </c>
      <c r="E29" s="122">
        <f t="shared" si="1"/>
        <v>-488547.18336384092</v>
      </c>
      <c r="F29" s="6"/>
      <c r="G29" s="127">
        <v>0</v>
      </c>
      <c r="H29" s="128">
        <v>-61004.767325870765</v>
      </c>
      <c r="I29" s="132">
        <f t="shared" si="2"/>
        <v>-61004.767325870765</v>
      </c>
      <c r="J29" s="6"/>
      <c r="K29" s="141">
        <f t="shared" si="0"/>
        <v>0</v>
      </c>
      <c r="L29" s="141">
        <f t="shared" si="3"/>
        <v>-549551.95068971172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3.35" customHeight="1">
      <c r="A30" s="114">
        <v>74</v>
      </c>
      <c r="B30" s="116" t="s">
        <v>48</v>
      </c>
      <c r="C30" s="120">
        <v>189236.20258888282</v>
      </c>
      <c r="D30" s="121">
        <v>-2725524.2013220424</v>
      </c>
      <c r="E30" s="122">
        <f t="shared" si="1"/>
        <v>-2536287.9987331596</v>
      </c>
      <c r="F30" s="6"/>
      <c r="G30" s="127">
        <v>2179740.5321558239</v>
      </c>
      <c r="H30" s="128">
        <v>-35745.699424390092</v>
      </c>
      <c r="I30" s="132">
        <f t="shared" si="2"/>
        <v>2143994.8327314337</v>
      </c>
      <c r="J30" s="6"/>
      <c r="K30" s="141">
        <f t="shared" si="0"/>
        <v>0</v>
      </c>
      <c r="L30" s="141">
        <f t="shared" si="3"/>
        <v>-392293.16600172594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3.35" customHeight="1">
      <c r="A31" s="114">
        <v>49</v>
      </c>
      <c r="B31" s="116" t="s">
        <v>22</v>
      </c>
      <c r="C31" s="120">
        <v>0</v>
      </c>
      <c r="D31" s="121">
        <v>-173372.01760162209</v>
      </c>
      <c r="E31" s="122">
        <f t="shared" si="1"/>
        <v>-173372.01760162209</v>
      </c>
      <c r="F31" s="6"/>
      <c r="G31" s="127">
        <v>160240.61698323983</v>
      </c>
      <c r="H31" s="128">
        <v>0</v>
      </c>
      <c r="I31" s="132">
        <f t="shared" si="2"/>
        <v>160240.61698323983</v>
      </c>
      <c r="J31" s="6"/>
      <c r="K31" s="141">
        <f t="shared" si="0"/>
        <v>0</v>
      </c>
      <c r="L31" s="141">
        <f t="shared" si="3"/>
        <v>-13131.400618382264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3.35" customHeight="1">
      <c r="A32" s="114">
        <v>53</v>
      </c>
      <c r="B32" s="116" t="s">
        <v>23</v>
      </c>
      <c r="C32" s="120">
        <v>50978.266669643526</v>
      </c>
      <c r="D32" s="121">
        <v>0</v>
      </c>
      <c r="E32" s="122">
        <f t="shared" si="1"/>
        <v>50978.266669643526</v>
      </c>
      <c r="F32" s="6"/>
      <c r="G32" s="127">
        <v>0</v>
      </c>
      <c r="H32" s="128">
        <v>-1085434.3516872313</v>
      </c>
      <c r="I32" s="132">
        <f t="shared" si="2"/>
        <v>-1085434.3516872313</v>
      </c>
      <c r="J32" s="6"/>
      <c r="K32" s="141">
        <f t="shared" si="0"/>
        <v>0</v>
      </c>
      <c r="L32" s="141">
        <f t="shared" si="3"/>
        <v>-1034456.0850175878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35" customHeight="1">
      <c r="A33" s="114">
        <v>54</v>
      </c>
      <c r="B33" s="116" t="s">
        <v>24</v>
      </c>
      <c r="C33" s="120">
        <v>25298.713808769888</v>
      </c>
      <c r="D33" s="121">
        <v>0</v>
      </c>
      <c r="E33" s="122">
        <f t="shared" si="1"/>
        <v>25298.713808769888</v>
      </c>
      <c r="F33" s="6"/>
      <c r="G33" s="127">
        <v>301474.59662788553</v>
      </c>
      <c r="H33" s="128">
        <v>0</v>
      </c>
      <c r="I33" s="132">
        <f t="shared" si="2"/>
        <v>301474.59662788553</v>
      </c>
      <c r="J33" s="6"/>
      <c r="K33" s="141">
        <f t="shared" si="0"/>
        <v>326773.31043665542</v>
      </c>
      <c r="L33" s="141">
        <f t="shared" si="3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35" customHeight="1">
      <c r="A34" s="114">
        <v>55</v>
      </c>
      <c r="B34" s="116" t="s">
        <v>25</v>
      </c>
      <c r="C34" s="120">
        <v>0</v>
      </c>
      <c r="D34" s="121">
        <v>-98982.767087978311</v>
      </c>
      <c r="E34" s="122">
        <f t="shared" si="1"/>
        <v>-98982.767087978311</v>
      </c>
      <c r="F34" s="6"/>
      <c r="G34" s="127">
        <v>0</v>
      </c>
      <c r="H34" s="128">
        <v>-10579.685232139082</v>
      </c>
      <c r="I34" s="132">
        <f t="shared" si="2"/>
        <v>-10579.685232139082</v>
      </c>
      <c r="J34" s="6"/>
      <c r="K34" s="141">
        <f t="shared" si="0"/>
        <v>0</v>
      </c>
      <c r="L34" s="141">
        <f t="shared" si="3"/>
        <v>-109562.45232011739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3.35" customHeight="1">
      <c r="A35" s="114">
        <v>56</v>
      </c>
      <c r="B35" s="116" t="s">
        <v>26</v>
      </c>
      <c r="C35" s="120">
        <v>0</v>
      </c>
      <c r="D35" s="121">
        <v>-268071.39545775263</v>
      </c>
      <c r="E35" s="122">
        <f t="shared" si="1"/>
        <v>-268071.39545775263</v>
      </c>
      <c r="F35" s="6"/>
      <c r="G35" s="127">
        <v>0</v>
      </c>
      <c r="H35" s="128">
        <v>-34093.427576784372</v>
      </c>
      <c r="I35" s="132">
        <f t="shared" si="2"/>
        <v>-34093.427576784372</v>
      </c>
      <c r="J35" s="6"/>
      <c r="K35" s="141">
        <f t="shared" si="0"/>
        <v>0</v>
      </c>
      <c r="L35" s="141">
        <f t="shared" si="3"/>
        <v>-302164.82303453702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3.35" customHeight="1">
      <c r="A36" s="114">
        <v>57</v>
      </c>
      <c r="B36" s="116" t="s">
        <v>27</v>
      </c>
      <c r="C36" s="120">
        <v>0</v>
      </c>
      <c r="D36" s="121">
        <v>-218961.47411864417</v>
      </c>
      <c r="E36" s="122">
        <f t="shared" si="1"/>
        <v>-218961.47411864417</v>
      </c>
      <c r="F36" s="6"/>
      <c r="G36" s="127">
        <v>0</v>
      </c>
      <c r="H36" s="128">
        <v>-14381.417404963957</v>
      </c>
      <c r="I36" s="132">
        <f t="shared" si="2"/>
        <v>-14381.417404963957</v>
      </c>
      <c r="J36" s="6"/>
      <c r="K36" s="141">
        <f t="shared" si="0"/>
        <v>0</v>
      </c>
      <c r="L36" s="141">
        <f t="shared" si="3"/>
        <v>-233342.89152360812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3.35" customHeight="1">
      <c r="A37" s="114">
        <v>58</v>
      </c>
      <c r="B37" s="116" t="s">
        <v>28</v>
      </c>
      <c r="C37" s="120">
        <v>0</v>
      </c>
      <c r="D37" s="121">
        <v>-635638.02055993176</v>
      </c>
      <c r="E37" s="122">
        <f t="shared" si="1"/>
        <v>-635638.02055993176</v>
      </c>
      <c r="F37" s="6"/>
      <c r="G37" s="127">
        <v>0</v>
      </c>
      <c r="H37" s="128">
        <v>-34764.728277261514</v>
      </c>
      <c r="I37" s="132">
        <f t="shared" si="2"/>
        <v>-34764.728277261514</v>
      </c>
      <c r="J37" s="6"/>
      <c r="K37" s="141">
        <f t="shared" si="0"/>
        <v>0</v>
      </c>
      <c r="L37" s="141">
        <f t="shared" si="3"/>
        <v>-670402.74883719324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3.35" customHeight="1">
      <c r="A38" s="114">
        <v>59</v>
      </c>
      <c r="B38" s="116" t="s">
        <v>29</v>
      </c>
      <c r="C38" s="120">
        <v>0</v>
      </c>
      <c r="D38" s="121">
        <v>-100145.32745465287</v>
      </c>
      <c r="E38" s="122">
        <f t="shared" si="1"/>
        <v>-100145.32745465287</v>
      </c>
      <c r="F38" s="6"/>
      <c r="G38" s="127">
        <v>0</v>
      </c>
      <c r="H38" s="128">
        <v>-1430.870864519959</v>
      </c>
      <c r="I38" s="132">
        <f t="shared" si="2"/>
        <v>-1430.870864519959</v>
      </c>
      <c r="J38" s="6"/>
      <c r="K38" s="141">
        <f t="shared" si="0"/>
        <v>0</v>
      </c>
      <c r="L38" s="141">
        <f t="shared" si="3"/>
        <v>-101576.19831917284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3.35" customHeight="1">
      <c r="A39" s="114">
        <v>60</v>
      </c>
      <c r="B39" s="116" t="s">
        <v>30</v>
      </c>
      <c r="C39" s="120">
        <v>0</v>
      </c>
      <c r="D39" s="121">
        <v>-6498849.8326818636</v>
      </c>
      <c r="E39" s="122">
        <f t="shared" si="1"/>
        <v>-6498849.8326818636</v>
      </c>
      <c r="F39" s="6"/>
      <c r="G39" s="127">
        <v>0</v>
      </c>
      <c r="H39" s="128">
        <v>-7888978.6056568539</v>
      </c>
      <c r="I39" s="132">
        <f t="shared" si="2"/>
        <v>-7888978.6056568539</v>
      </c>
      <c r="J39" s="6"/>
      <c r="K39" s="141">
        <f t="shared" si="0"/>
        <v>0</v>
      </c>
      <c r="L39" s="141">
        <f t="shared" si="3"/>
        <v>-14387828.438338717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3.35" customHeight="1">
      <c r="A40" s="114">
        <v>61</v>
      </c>
      <c r="B40" s="116" t="s">
        <v>31</v>
      </c>
      <c r="C40" s="120">
        <v>0</v>
      </c>
      <c r="D40" s="121">
        <v>-124484.84601192526</v>
      </c>
      <c r="E40" s="122">
        <f t="shared" si="1"/>
        <v>-124484.84601192526</v>
      </c>
      <c r="F40" s="6"/>
      <c r="G40" s="127">
        <v>0</v>
      </c>
      <c r="H40" s="128">
        <v>-16703.029939699241</v>
      </c>
      <c r="I40" s="132">
        <f t="shared" si="2"/>
        <v>-16703.029939699241</v>
      </c>
      <c r="J40" s="6"/>
      <c r="K40" s="141">
        <f t="shared" si="0"/>
        <v>0</v>
      </c>
      <c r="L40" s="141">
        <f t="shared" si="3"/>
        <v>-141187.8759516245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35" customHeight="1" thickBot="1">
      <c r="A41" s="134">
        <v>62</v>
      </c>
      <c r="B41" s="135" t="s">
        <v>32</v>
      </c>
      <c r="C41" s="136">
        <v>0</v>
      </c>
      <c r="D41" s="123">
        <v>-395598.47692731355</v>
      </c>
      <c r="E41" s="124">
        <f t="shared" si="1"/>
        <v>-395598.47692731355</v>
      </c>
      <c r="F41" s="6"/>
      <c r="G41" s="129">
        <v>0</v>
      </c>
      <c r="H41" s="130">
        <v>-28462.570482345382</v>
      </c>
      <c r="I41" s="133">
        <f t="shared" si="2"/>
        <v>-28462.570482345382</v>
      </c>
      <c r="J41" s="6"/>
      <c r="K41" s="143">
        <f t="shared" si="0"/>
        <v>0</v>
      </c>
      <c r="L41" s="142">
        <f t="shared" si="3"/>
        <v>-424061.0474096589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20" customFormat="1" ht="18" customHeight="1" thickBot="1">
      <c r="A42" s="200" t="s">
        <v>56</v>
      </c>
      <c r="B42" s="201"/>
      <c r="C42" s="137">
        <f>SUM(C5:C41)</f>
        <v>20938223.669315051</v>
      </c>
      <c r="D42" s="17"/>
      <c r="E42" s="18"/>
      <c r="F42" s="18"/>
      <c r="G42" s="139">
        <f>SUM(G5:G41)</f>
        <v>16492710.832158811</v>
      </c>
      <c r="H42" s="18"/>
      <c r="I42" s="18"/>
      <c r="J42" s="18"/>
      <c r="K42" s="139">
        <f>SUM(K5:K41)</f>
        <v>27388358.304375056</v>
      </c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95" customHeight="1" thickBot="1">
      <c r="A43" s="202" t="s">
        <v>74</v>
      </c>
      <c r="B43" s="203"/>
      <c r="C43" s="138">
        <v>21191913</v>
      </c>
      <c r="D43" s="8"/>
      <c r="E43" s="8"/>
      <c r="F43" s="8"/>
      <c r="G43" s="140">
        <v>16608447</v>
      </c>
      <c r="H43" s="8"/>
      <c r="I43" s="8"/>
      <c r="J43" s="8"/>
      <c r="K43" s="140">
        <v>27782466</v>
      </c>
      <c r="L43" s="7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>
      <c r="A44" s="14"/>
      <c r="B44" s="14"/>
      <c r="C44" s="21"/>
      <c r="D44" s="14"/>
      <c r="E44" s="14"/>
      <c r="F44" s="14"/>
      <c r="G44" s="14"/>
      <c r="H44" s="14"/>
      <c r="I44" s="14"/>
      <c r="J44" s="14"/>
      <c r="K44" s="15"/>
      <c r="L44" s="15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5"/>
      <c r="L45" s="15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5"/>
      <c r="L46" s="15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5"/>
      <c r="L47" s="15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5"/>
      <c r="L48" s="15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5"/>
      <c r="L49" s="15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5"/>
      <c r="L50" s="15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5"/>
      <c r="L51" s="15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5"/>
      <c r="L52" s="15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5"/>
      <c r="L53" s="15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5"/>
      <c r="L54" s="15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5"/>
      <c r="L55" s="15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5"/>
      <c r="L56" s="15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5"/>
      <c r="L57" s="15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5"/>
      <c r="L58" s="15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5"/>
      <c r="L59" s="15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5"/>
      <c r="L60" s="15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5"/>
      <c r="L61" s="15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5"/>
      <c r="L62" s="15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5"/>
      <c r="L63" s="15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5"/>
      <c r="L64" s="15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5"/>
      <c r="L65" s="15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</sheetData>
  <mergeCells count="14">
    <mergeCell ref="K2:L2"/>
    <mergeCell ref="C3:C4"/>
    <mergeCell ref="D3:D4"/>
    <mergeCell ref="E3:E4"/>
    <mergeCell ref="G3:G4"/>
    <mergeCell ref="H3:H4"/>
    <mergeCell ref="I3:I4"/>
    <mergeCell ref="K3:K4"/>
    <mergeCell ref="L3:L4"/>
    <mergeCell ref="A2:B4"/>
    <mergeCell ref="A42:B42"/>
    <mergeCell ref="A43:B43"/>
    <mergeCell ref="C2:E2"/>
    <mergeCell ref="G2:I2"/>
  </mergeCells>
  <printOptions horizontalCentered="1"/>
  <pageMargins left="0" right="0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6"/>
  <sheetViews>
    <sheetView zoomScale="150" zoomScaleNormal="150" workbookViewId="0">
      <pane xSplit="2" ySplit="4" topLeftCell="C5" activePane="bottomRight" state="frozen"/>
      <selection activeCell="I28" sqref="I28"/>
      <selection pane="topRight" activeCell="I28" sqref="I28"/>
      <selection pane="bottomLeft" activeCell="I28" sqref="I28"/>
      <selection pane="bottomRight" activeCell="R8" sqref="R8"/>
    </sheetView>
  </sheetViews>
  <sheetFormatPr baseColWidth="10" defaultColWidth="10.7109375" defaultRowHeight="12.6" customHeight="1"/>
  <cols>
    <col min="1" max="1" width="2.7109375" style="42" customWidth="1"/>
    <col min="2" max="2" width="15.7109375" style="43" customWidth="1"/>
    <col min="3" max="5" width="10.7109375" style="43" customWidth="1"/>
    <col min="6" max="6" width="14.28515625" style="43" customWidth="1"/>
    <col min="7" max="7" width="9.28515625" style="43" customWidth="1"/>
    <col min="8" max="8" width="8.28515625" style="43" customWidth="1"/>
    <col min="9" max="9" width="6.7109375" style="43" customWidth="1"/>
    <col min="10" max="10" width="1.7109375" style="43" customWidth="1"/>
    <col min="11" max="11" width="2.7109375" style="42" customWidth="1"/>
    <col min="12" max="12" width="17.28515625" style="42" customWidth="1"/>
    <col min="13" max="13" width="4.7109375" style="42" customWidth="1"/>
    <col min="14" max="14" width="1.7109375" style="43" customWidth="1"/>
    <col min="15" max="15" width="2.7109375" style="42" customWidth="1"/>
    <col min="16" max="16" width="17.28515625" style="42" customWidth="1"/>
    <col min="17" max="17" width="8.7109375" style="42" customWidth="1"/>
    <col min="18" max="16384" width="10.7109375" style="42"/>
  </cols>
  <sheetData>
    <row r="1" spans="1:36" s="39" customFormat="1" ht="18" customHeight="1" thickBot="1">
      <c r="A1" s="10" t="s">
        <v>80</v>
      </c>
      <c r="B1" s="45"/>
      <c r="C1" s="46"/>
      <c r="D1" s="46"/>
      <c r="E1" s="46"/>
      <c r="F1" s="46"/>
      <c r="G1" s="46"/>
      <c r="H1" s="46"/>
      <c r="I1" s="46"/>
      <c r="J1" s="48"/>
      <c r="K1" s="10" t="s">
        <v>69</v>
      </c>
      <c r="L1" s="51"/>
      <c r="M1" s="51"/>
      <c r="N1" s="48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</row>
    <row r="2" spans="1:36" s="40" customFormat="1" ht="12.6" customHeight="1">
      <c r="A2" s="244" t="s">
        <v>38</v>
      </c>
      <c r="B2" s="245"/>
      <c r="C2" s="230" t="s">
        <v>81</v>
      </c>
      <c r="D2" s="230"/>
      <c r="E2" s="231"/>
      <c r="F2" s="252" t="s">
        <v>82</v>
      </c>
      <c r="G2" s="227" t="s">
        <v>65</v>
      </c>
      <c r="H2" s="227" t="s">
        <v>83</v>
      </c>
      <c r="I2" s="241" t="s">
        <v>67</v>
      </c>
      <c r="J2" s="49"/>
      <c r="K2" s="238" t="s">
        <v>70</v>
      </c>
      <c r="L2" s="270" t="s">
        <v>84</v>
      </c>
      <c r="M2" s="271"/>
      <c r="N2" s="49"/>
      <c r="O2" s="238" t="s">
        <v>70</v>
      </c>
      <c r="P2" s="270" t="s">
        <v>68</v>
      </c>
      <c r="Q2" s="271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s="40" customFormat="1" ht="12.6" customHeight="1">
      <c r="A3" s="246"/>
      <c r="B3" s="247"/>
      <c r="C3" s="192" t="s">
        <v>39</v>
      </c>
      <c r="D3" s="192" t="s">
        <v>39</v>
      </c>
      <c r="E3" s="250" t="s">
        <v>37</v>
      </c>
      <c r="F3" s="253"/>
      <c r="G3" s="228"/>
      <c r="H3" s="228"/>
      <c r="I3" s="242"/>
      <c r="J3" s="49"/>
      <c r="K3" s="239"/>
      <c r="L3" s="272"/>
      <c r="M3" s="273"/>
      <c r="N3" s="49"/>
      <c r="O3" s="239"/>
      <c r="P3" s="272"/>
      <c r="Q3" s="273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6" s="40" customFormat="1" ht="12.6" customHeight="1" thickBot="1">
      <c r="A4" s="248"/>
      <c r="B4" s="249"/>
      <c r="C4" s="193" t="s">
        <v>40</v>
      </c>
      <c r="D4" s="193" t="s">
        <v>41</v>
      </c>
      <c r="E4" s="251"/>
      <c r="F4" s="254"/>
      <c r="G4" s="229"/>
      <c r="H4" s="229"/>
      <c r="I4" s="243"/>
      <c r="J4" s="49"/>
      <c r="K4" s="240"/>
      <c r="L4" s="274"/>
      <c r="M4" s="275"/>
      <c r="N4" s="49"/>
      <c r="O4" s="240"/>
      <c r="P4" s="274"/>
      <c r="Q4" s="275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6" s="40" customFormat="1" ht="13.35" customHeight="1" thickBot="1">
      <c r="A5" s="262">
        <v>1</v>
      </c>
      <c r="B5" s="263" t="s">
        <v>0</v>
      </c>
      <c r="C5" s="312">
        <f>'Perequation horizontale'!K5+'Perequation horizontale'!L5</f>
        <v>8973176.6673553474</v>
      </c>
      <c r="D5" s="313">
        <f>'Perequation verticale'!J3</f>
        <v>0</v>
      </c>
      <c r="E5" s="314">
        <f>SUM(C5:D5)</f>
        <v>8973176.6673553474</v>
      </c>
      <c r="F5" s="314">
        <v>274805200</v>
      </c>
      <c r="G5" s="315">
        <f>E5/F5*100</f>
        <v>3.2652863436919493</v>
      </c>
      <c r="H5" s="316">
        <v>33390</v>
      </c>
      <c r="I5" s="317">
        <f>E5/H5</f>
        <v>268.73844466473037</v>
      </c>
      <c r="J5" s="47"/>
      <c r="K5" s="276">
        <v>1</v>
      </c>
      <c r="L5" s="277" t="s">
        <v>18</v>
      </c>
      <c r="M5" s="53">
        <v>-48.887521058536329</v>
      </c>
      <c r="N5" s="47"/>
      <c r="O5" s="276">
        <v>1</v>
      </c>
      <c r="P5" s="277" t="s">
        <v>18</v>
      </c>
      <c r="Q5" s="56">
        <v>-1740.8462817407074</v>
      </c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6" s="40" customFormat="1" ht="13.35" customHeight="1" thickBot="1">
      <c r="A6" s="264">
        <v>2</v>
      </c>
      <c r="B6" s="265" t="s">
        <v>1</v>
      </c>
      <c r="C6" s="319">
        <f>'Perequation horizontale'!K6+'Perequation horizontale'!L6</f>
        <v>806245.1618753256</v>
      </c>
      <c r="D6" s="320">
        <f>'Perequation verticale'!J4</f>
        <v>0</v>
      </c>
      <c r="E6" s="321">
        <f t="shared" ref="E6:E41" si="0">SUM(C6:D6)</f>
        <v>806245.1618753256</v>
      </c>
      <c r="F6" s="321">
        <v>13869678</v>
      </c>
      <c r="G6" s="322">
        <f t="shared" ref="G6:G42" si="1">E6/F6*100</f>
        <v>5.8130056218704258</v>
      </c>
      <c r="H6" s="323">
        <v>2602</v>
      </c>
      <c r="I6" s="324">
        <f t="shared" ref="I6:I41" si="2">E6/H6</f>
        <v>309.85594230412204</v>
      </c>
      <c r="J6" s="50"/>
      <c r="K6" s="262">
        <v>2</v>
      </c>
      <c r="L6" s="263" t="s">
        <v>31</v>
      </c>
      <c r="M6" s="54">
        <v>-31.550604136795062</v>
      </c>
      <c r="N6" s="50"/>
      <c r="O6" s="262">
        <v>2</v>
      </c>
      <c r="P6" s="263" t="s">
        <v>21</v>
      </c>
      <c r="Q6" s="57">
        <v>-1314.0329278188117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</row>
    <row r="7" spans="1:36" s="40" customFormat="1" ht="13.35" customHeight="1">
      <c r="A7" s="264">
        <v>3</v>
      </c>
      <c r="B7" s="265" t="s">
        <v>2</v>
      </c>
      <c r="C7" s="312">
        <f>'Perequation horizontale'!K7+'Perequation horizontale'!L7</f>
        <v>2202987.2822288447</v>
      </c>
      <c r="D7" s="313">
        <f>'Perequation verticale'!J5</f>
        <v>0</v>
      </c>
      <c r="E7" s="314">
        <f t="shared" si="0"/>
        <v>2202987.2822288447</v>
      </c>
      <c r="F7" s="318">
        <v>18529000</v>
      </c>
      <c r="G7" s="315">
        <f t="shared" si="1"/>
        <v>11.889401922547599</v>
      </c>
      <c r="H7" s="316">
        <v>3256</v>
      </c>
      <c r="I7" s="317">
        <f t="shared" si="2"/>
        <v>676.59314564767953</v>
      </c>
      <c r="J7" s="47"/>
      <c r="K7" s="264">
        <v>3</v>
      </c>
      <c r="L7" s="265" t="s">
        <v>21</v>
      </c>
      <c r="M7" s="54">
        <v>-23.982281982663263</v>
      </c>
      <c r="N7" s="47"/>
      <c r="O7" s="264">
        <v>3</v>
      </c>
      <c r="P7" s="265" t="s">
        <v>31</v>
      </c>
      <c r="Q7" s="57">
        <v>-1013.5520875071251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</row>
    <row r="8" spans="1:36" s="40" customFormat="1" ht="13.35" customHeight="1" thickBot="1">
      <c r="A8" s="264">
        <v>71</v>
      </c>
      <c r="B8" s="265" t="s">
        <v>34</v>
      </c>
      <c r="C8" s="319">
        <f>'Perequation horizontale'!K8+'Perequation horizontale'!L8</f>
        <v>5373179.7161390111</v>
      </c>
      <c r="D8" s="320">
        <f>'Perequation verticale'!J6</f>
        <v>0</v>
      </c>
      <c r="E8" s="321">
        <f t="shared" si="0"/>
        <v>5373179.7161390111</v>
      </c>
      <c r="F8" s="321">
        <v>28056000</v>
      </c>
      <c r="G8" s="322">
        <f t="shared" si="1"/>
        <v>19.151624309021283</v>
      </c>
      <c r="H8" s="323">
        <v>4843</v>
      </c>
      <c r="I8" s="324">
        <f t="shared" si="2"/>
        <v>1109.4734082467501</v>
      </c>
      <c r="J8" s="50"/>
      <c r="K8" s="278">
        <v>4</v>
      </c>
      <c r="L8" s="265" t="s">
        <v>27</v>
      </c>
      <c r="M8" s="54">
        <v>-19.874705459736401</v>
      </c>
      <c r="N8" s="50"/>
      <c r="O8" s="278">
        <v>4</v>
      </c>
      <c r="P8" s="265" t="s">
        <v>27</v>
      </c>
      <c r="Q8" s="57">
        <v>-673.09459380087958</v>
      </c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</row>
    <row r="9" spans="1:36" s="40" customFormat="1" ht="13.35" customHeight="1">
      <c r="A9" s="264">
        <v>6</v>
      </c>
      <c r="B9" s="265" t="s">
        <v>3</v>
      </c>
      <c r="C9" s="312">
        <f>'Perequation horizontale'!K9+'Perequation horizontale'!L9</f>
        <v>495636.37537317385</v>
      </c>
      <c r="D9" s="313">
        <f>'Perequation verticale'!J7</f>
        <v>0</v>
      </c>
      <c r="E9" s="314">
        <f t="shared" si="0"/>
        <v>495636.37537317385</v>
      </c>
      <c r="F9" s="318">
        <v>7996700</v>
      </c>
      <c r="G9" s="315">
        <f t="shared" si="1"/>
        <v>6.1980113718555634</v>
      </c>
      <c r="H9" s="316">
        <v>1570</v>
      </c>
      <c r="I9" s="317">
        <f t="shared" si="2"/>
        <v>315.69195883641646</v>
      </c>
      <c r="J9" s="47"/>
      <c r="K9" s="262">
        <v>5</v>
      </c>
      <c r="L9" s="265" t="s">
        <v>28</v>
      </c>
      <c r="M9" s="54">
        <v>-13.749548807980251</v>
      </c>
      <c r="N9" s="47"/>
      <c r="O9" s="262">
        <v>5</v>
      </c>
      <c r="P9" s="265" t="s">
        <v>28</v>
      </c>
      <c r="Q9" s="57">
        <v>-551.01074967724253</v>
      </c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</row>
    <row r="10" spans="1:36" s="40" customFormat="1" ht="13.35" customHeight="1" thickBot="1">
      <c r="A10" s="264">
        <v>7</v>
      </c>
      <c r="B10" s="265" t="s">
        <v>4</v>
      </c>
      <c r="C10" s="319">
        <f>'Perequation horizontale'!K10+'Perequation horizontale'!L10</f>
        <v>-525397.48904540273</v>
      </c>
      <c r="D10" s="320">
        <f>'Perequation verticale'!J8</f>
        <v>0</v>
      </c>
      <c r="E10" s="321">
        <f t="shared" si="0"/>
        <v>-525397.48904540273</v>
      </c>
      <c r="F10" s="321">
        <v>8723437</v>
      </c>
      <c r="G10" s="322">
        <f t="shared" si="1"/>
        <v>-6.0228266570321161</v>
      </c>
      <c r="H10" s="323">
        <v>1918</v>
      </c>
      <c r="I10" s="324">
        <f t="shared" si="2"/>
        <v>-273.92986915818705</v>
      </c>
      <c r="J10" s="50"/>
      <c r="K10" s="264">
        <v>6</v>
      </c>
      <c r="L10" s="265" t="s">
        <v>26</v>
      </c>
      <c r="M10" s="54">
        <v>-13.555998040142313</v>
      </c>
      <c r="N10" s="50"/>
      <c r="O10" s="264">
        <v>6</v>
      </c>
      <c r="P10" s="265" t="s">
        <v>35</v>
      </c>
      <c r="Q10" s="57">
        <v>-535.89177871701565</v>
      </c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</row>
    <row r="11" spans="1:36" s="40" customFormat="1" ht="13.35" customHeight="1" thickBot="1">
      <c r="A11" s="264">
        <v>8</v>
      </c>
      <c r="B11" s="265" t="s">
        <v>5</v>
      </c>
      <c r="C11" s="312">
        <f>'Perequation horizontale'!K11+'Perequation horizontale'!L11</f>
        <v>75431.924945808933</v>
      </c>
      <c r="D11" s="313">
        <f>'Perequation verticale'!J9</f>
        <v>0</v>
      </c>
      <c r="E11" s="314">
        <f t="shared" si="0"/>
        <v>75431.924945808933</v>
      </c>
      <c r="F11" s="318">
        <v>1306423</v>
      </c>
      <c r="G11" s="315">
        <f t="shared" si="1"/>
        <v>5.7739281186728135</v>
      </c>
      <c r="H11" s="316">
        <v>257</v>
      </c>
      <c r="I11" s="317">
        <f t="shared" si="2"/>
        <v>293.50943558680518</v>
      </c>
      <c r="J11" s="47"/>
      <c r="K11" s="278">
        <v>7</v>
      </c>
      <c r="L11" s="265" t="s">
        <v>29</v>
      </c>
      <c r="M11" s="54">
        <v>-11.56351156840382</v>
      </c>
      <c r="N11" s="47"/>
      <c r="O11" s="278">
        <v>7</v>
      </c>
      <c r="P11" s="265" t="s">
        <v>26</v>
      </c>
      <c r="Q11" s="57">
        <v>-475.85011501501896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6" s="40" customFormat="1" ht="13.35" customHeight="1" thickBot="1">
      <c r="A12" s="264">
        <v>9</v>
      </c>
      <c r="B12" s="265" t="s">
        <v>6</v>
      </c>
      <c r="C12" s="319">
        <f>'Perequation horizontale'!K12+'Perequation horizontale'!L12</f>
        <v>1222226.845703728</v>
      </c>
      <c r="D12" s="320">
        <f>'Perequation verticale'!J10</f>
        <v>0</v>
      </c>
      <c r="E12" s="321">
        <f t="shared" si="0"/>
        <v>1222226.845703728</v>
      </c>
      <c r="F12" s="321">
        <v>21251300</v>
      </c>
      <c r="G12" s="322">
        <f t="shared" si="1"/>
        <v>5.7513039000142481</v>
      </c>
      <c r="H12" s="323">
        <v>4437</v>
      </c>
      <c r="I12" s="324">
        <f t="shared" si="2"/>
        <v>275.46243987012127</v>
      </c>
      <c r="J12" s="50"/>
      <c r="K12" s="262">
        <v>8</v>
      </c>
      <c r="L12" s="265" t="s">
        <v>25</v>
      </c>
      <c r="M12" s="54">
        <v>-10.658831846985308</v>
      </c>
      <c r="N12" s="50"/>
      <c r="O12" s="262">
        <v>8</v>
      </c>
      <c r="P12" s="265" t="s">
        <v>32</v>
      </c>
      <c r="Q12" s="57">
        <v>-445.44227669081818</v>
      </c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</row>
    <row r="13" spans="1:36" s="40" customFormat="1" ht="13.35" customHeight="1">
      <c r="A13" s="264">
        <v>10</v>
      </c>
      <c r="B13" s="265" t="s">
        <v>7</v>
      </c>
      <c r="C13" s="312">
        <f>'Perequation horizontale'!K13+'Perequation horizontale'!L13</f>
        <v>-351260.42742637527</v>
      </c>
      <c r="D13" s="313">
        <f>'Perequation verticale'!J11</f>
        <v>0</v>
      </c>
      <c r="E13" s="314">
        <f t="shared" si="0"/>
        <v>-351260.42742637527</v>
      </c>
      <c r="F13" s="318">
        <v>5000642</v>
      </c>
      <c r="G13" s="315">
        <f t="shared" si="1"/>
        <v>-7.0243066275565269</v>
      </c>
      <c r="H13" s="316">
        <v>961</v>
      </c>
      <c r="I13" s="317">
        <f t="shared" si="2"/>
        <v>-365.51553322203461</v>
      </c>
      <c r="J13" s="47"/>
      <c r="K13" s="264">
        <v>9</v>
      </c>
      <c r="L13" s="265" t="s">
        <v>13</v>
      </c>
      <c r="M13" s="54">
        <v>-9.9516641853433168</v>
      </c>
      <c r="N13" s="47"/>
      <c r="O13" s="264">
        <v>9</v>
      </c>
      <c r="P13" s="265" t="s">
        <v>29</v>
      </c>
      <c r="Q13" s="57">
        <v>-423.23415966322017</v>
      </c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</row>
    <row r="14" spans="1:36" s="40" customFormat="1" ht="13.35" customHeight="1" thickBot="1">
      <c r="A14" s="264">
        <v>11</v>
      </c>
      <c r="B14" s="265" t="s">
        <v>8</v>
      </c>
      <c r="C14" s="319">
        <f>'Perequation horizontale'!K14+'Perequation horizontale'!L14</f>
        <v>-1035450.2149048568</v>
      </c>
      <c r="D14" s="320">
        <f>'Perequation verticale'!J12</f>
        <v>0</v>
      </c>
      <c r="E14" s="321">
        <f t="shared" si="0"/>
        <v>-1035450.2149048568</v>
      </c>
      <c r="F14" s="321">
        <v>31499068</v>
      </c>
      <c r="G14" s="322">
        <f t="shared" si="1"/>
        <v>-3.2872407999654367</v>
      </c>
      <c r="H14" s="323">
        <v>5050</v>
      </c>
      <c r="I14" s="324">
        <f t="shared" si="2"/>
        <v>-205.03964651581322</v>
      </c>
      <c r="J14" s="50"/>
      <c r="K14" s="278">
        <v>10</v>
      </c>
      <c r="L14" s="265" t="s">
        <v>35</v>
      </c>
      <c r="M14" s="54">
        <v>-9.6055848455706734</v>
      </c>
      <c r="N14" s="50"/>
      <c r="O14" s="278">
        <v>10</v>
      </c>
      <c r="P14" s="265" t="s">
        <v>30</v>
      </c>
      <c r="Q14" s="57">
        <v>-376.24090474461224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</row>
    <row r="15" spans="1:36" s="40" customFormat="1" ht="13.35" customHeight="1">
      <c r="A15" s="264">
        <v>12</v>
      </c>
      <c r="B15" s="265" t="s">
        <v>9</v>
      </c>
      <c r="C15" s="312">
        <f>'Perequation horizontale'!K15+'Perequation horizontale'!L15</f>
        <v>899847.43464849296</v>
      </c>
      <c r="D15" s="313">
        <f>'Perequation verticale'!J13</f>
        <v>0</v>
      </c>
      <c r="E15" s="314">
        <f t="shared" si="0"/>
        <v>899847.43464849296</v>
      </c>
      <c r="F15" s="318">
        <v>23854849</v>
      </c>
      <c r="G15" s="315">
        <f t="shared" si="1"/>
        <v>3.7721782881480115</v>
      </c>
      <c r="H15" s="316">
        <v>4609</v>
      </c>
      <c r="I15" s="317">
        <f t="shared" si="2"/>
        <v>195.23702205434864</v>
      </c>
      <c r="J15" s="47"/>
      <c r="K15" s="262">
        <v>11</v>
      </c>
      <c r="L15" s="265" t="s">
        <v>32</v>
      </c>
      <c r="M15" s="54">
        <v>-9.1091218246909502</v>
      </c>
      <c r="N15" s="47"/>
      <c r="O15" s="262">
        <v>11</v>
      </c>
      <c r="P15" s="265" t="s">
        <v>13</v>
      </c>
      <c r="Q15" s="57">
        <v>-372.02637946208426</v>
      </c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</row>
    <row r="16" spans="1:36" s="40" customFormat="1" ht="13.35" customHeight="1" thickBot="1">
      <c r="A16" s="264">
        <v>73</v>
      </c>
      <c r="B16" s="265" t="s">
        <v>47</v>
      </c>
      <c r="C16" s="319">
        <f>'Perequation horizontale'!K16+'Perequation horizontale'!L16</f>
        <v>4853981.0765424371</v>
      </c>
      <c r="D16" s="320">
        <f>'Perequation verticale'!J14</f>
        <v>0</v>
      </c>
      <c r="E16" s="321">
        <f t="shared" si="0"/>
        <v>4853981.0765424371</v>
      </c>
      <c r="F16" s="321">
        <v>41774349</v>
      </c>
      <c r="G16" s="322">
        <f t="shared" si="1"/>
        <v>11.619525361226902</v>
      </c>
      <c r="H16" s="323">
        <v>8915</v>
      </c>
      <c r="I16" s="324">
        <f t="shared" si="2"/>
        <v>544.47348026275233</v>
      </c>
      <c r="J16" s="50"/>
      <c r="K16" s="264">
        <v>12</v>
      </c>
      <c r="L16" s="265" t="s">
        <v>7</v>
      </c>
      <c r="M16" s="54">
        <v>-7.0243066275565269</v>
      </c>
      <c r="N16" s="50"/>
      <c r="O16" s="264">
        <v>12</v>
      </c>
      <c r="P16" s="265" t="s">
        <v>7</v>
      </c>
      <c r="Q16" s="57">
        <v>-365.51553322203461</v>
      </c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</row>
    <row r="17" spans="1:36" s="40" customFormat="1" ht="13.35" customHeight="1" thickBot="1">
      <c r="A17" s="264">
        <v>15</v>
      </c>
      <c r="B17" s="265" t="s">
        <v>10</v>
      </c>
      <c r="C17" s="312">
        <f>'Perequation horizontale'!K17+'Perequation horizontale'!L17</f>
        <v>-942265.69099573698</v>
      </c>
      <c r="D17" s="313">
        <f>'Perequation verticale'!J15</f>
        <v>0</v>
      </c>
      <c r="E17" s="314">
        <f t="shared" si="0"/>
        <v>-942265.69099573698</v>
      </c>
      <c r="F17" s="318">
        <v>26882281</v>
      </c>
      <c r="G17" s="315">
        <f t="shared" si="1"/>
        <v>-3.5051552768001231</v>
      </c>
      <c r="H17" s="316">
        <v>5749</v>
      </c>
      <c r="I17" s="317">
        <f t="shared" si="2"/>
        <v>-163.90079857292346</v>
      </c>
      <c r="J17" s="47"/>
      <c r="K17" s="278">
        <v>13</v>
      </c>
      <c r="L17" s="265" t="s">
        <v>30</v>
      </c>
      <c r="M17" s="54">
        <v>-6.2185232941704829</v>
      </c>
      <c r="N17" s="47"/>
      <c r="O17" s="278">
        <v>13</v>
      </c>
      <c r="P17" s="265" t="s">
        <v>25</v>
      </c>
      <c r="Q17" s="57">
        <v>-340.25606310595464</v>
      </c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</row>
    <row r="18" spans="1:36" s="40" customFormat="1" ht="13.35" customHeight="1" thickBot="1">
      <c r="A18" s="264">
        <v>16</v>
      </c>
      <c r="B18" s="265" t="s">
        <v>11</v>
      </c>
      <c r="C18" s="319">
        <f>'Perequation horizontale'!K18+'Perequation horizontale'!L18</f>
        <v>321825.63621643523</v>
      </c>
      <c r="D18" s="320">
        <f>'Perequation verticale'!J16</f>
        <v>0</v>
      </c>
      <c r="E18" s="321">
        <f t="shared" si="0"/>
        <v>321825.63621643523</v>
      </c>
      <c r="F18" s="321">
        <v>20845300</v>
      </c>
      <c r="G18" s="322">
        <f t="shared" si="1"/>
        <v>1.5438762513201307</v>
      </c>
      <c r="H18" s="323">
        <v>4653</v>
      </c>
      <c r="I18" s="324">
        <f t="shared" si="2"/>
        <v>69.1651915358769</v>
      </c>
      <c r="J18" s="50"/>
      <c r="K18" s="262">
        <v>14</v>
      </c>
      <c r="L18" s="265" t="s">
        <v>4</v>
      </c>
      <c r="M18" s="54">
        <v>-6.0228266570321161</v>
      </c>
      <c r="N18" s="50"/>
      <c r="O18" s="262">
        <v>14</v>
      </c>
      <c r="P18" s="265" t="s">
        <v>20</v>
      </c>
      <c r="Q18" s="57">
        <v>-307.33601294336643</v>
      </c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</row>
    <row r="19" spans="1:36" s="40" customFormat="1" ht="13.35" customHeight="1">
      <c r="A19" s="264">
        <v>18</v>
      </c>
      <c r="B19" s="265" t="s">
        <v>12</v>
      </c>
      <c r="C19" s="312">
        <f>'Perequation horizontale'!K19+'Perequation horizontale'!L19</f>
        <v>-7265.939762074363</v>
      </c>
      <c r="D19" s="313">
        <f>'Perequation verticale'!J17</f>
        <v>0</v>
      </c>
      <c r="E19" s="314">
        <f t="shared" si="0"/>
        <v>-7265.939762074363</v>
      </c>
      <c r="F19" s="318">
        <v>4596430</v>
      </c>
      <c r="G19" s="315">
        <f t="shared" si="1"/>
        <v>-0.15807789441097467</v>
      </c>
      <c r="H19" s="316">
        <v>1080</v>
      </c>
      <c r="I19" s="317">
        <f t="shared" si="2"/>
        <v>-6.7277220019207062</v>
      </c>
      <c r="J19" s="47"/>
      <c r="K19" s="264">
        <v>15</v>
      </c>
      <c r="L19" s="265" t="s">
        <v>20</v>
      </c>
      <c r="M19" s="54">
        <v>-5.518169850632769</v>
      </c>
      <c r="N19" s="47"/>
      <c r="O19" s="264">
        <v>15</v>
      </c>
      <c r="P19" s="265" t="s">
        <v>4</v>
      </c>
      <c r="Q19" s="57">
        <v>-273.92986915818705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</row>
    <row r="20" spans="1:36" s="40" customFormat="1" ht="13.35" customHeight="1" thickBot="1">
      <c r="A20" s="264">
        <v>19</v>
      </c>
      <c r="B20" s="265" t="s">
        <v>13</v>
      </c>
      <c r="C20" s="319">
        <f>'Perequation horizontale'!K20+'Perequation horizontale'!L20</f>
        <v>-39062.76984351885</v>
      </c>
      <c r="D20" s="320">
        <f>'Perequation verticale'!J18</f>
        <v>0</v>
      </c>
      <c r="E20" s="321">
        <f t="shared" si="0"/>
        <v>-39062.76984351885</v>
      </c>
      <c r="F20" s="321">
        <v>392525</v>
      </c>
      <c r="G20" s="322">
        <f t="shared" si="1"/>
        <v>-9.9516641853433168</v>
      </c>
      <c r="H20" s="323">
        <v>105</v>
      </c>
      <c r="I20" s="324">
        <f t="shared" si="2"/>
        <v>-372.02637946208426</v>
      </c>
      <c r="J20" s="50"/>
      <c r="K20" s="278">
        <v>16</v>
      </c>
      <c r="L20" s="265" t="s">
        <v>16</v>
      </c>
      <c r="M20" s="54">
        <v>-3.5156178187963594</v>
      </c>
      <c r="N20" s="50"/>
      <c r="O20" s="278">
        <v>16</v>
      </c>
      <c r="P20" s="265" t="s">
        <v>8</v>
      </c>
      <c r="Q20" s="57">
        <v>-205.03964651581322</v>
      </c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</row>
    <row r="21" spans="1:36" s="40" customFormat="1" ht="13.35" customHeight="1">
      <c r="A21" s="264">
        <v>20</v>
      </c>
      <c r="B21" s="265" t="s">
        <v>14</v>
      </c>
      <c r="C21" s="312">
        <f>'Perequation horizontale'!K21+'Perequation horizontale'!L21</f>
        <v>404610.17244054296</v>
      </c>
      <c r="D21" s="313">
        <f>'Perequation verticale'!J19</f>
        <v>0</v>
      </c>
      <c r="E21" s="314">
        <f t="shared" si="0"/>
        <v>404610.17244054296</v>
      </c>
      <c r="F21" s="318">
        <v>14907081</v>
      </c>
      <c r="G21" s="315">
        <f t="shared" si="1"/>
        <v>2.7142146235104176</v>
      </c>
      <c r="H21" s="316">
        <v>3809</v>
      </c>
      <c r="I21" s="317">
        <f t="shared" si="2"/>
        <v>106.22477617236622</v>
      </c>
      <c r="J21" s="47"/>
      <c r="K21" s="262">
        <v>17</v>
      </c>
      <c r="L21" s="265" t="s">
        <v>10</v>
      </c>
      <c r="M21" s="54">
        <v>-3.5051552768001231</v>
      </c>
      <c r="N21" s="47"/>
      <c r="O21" s="262">
        <v>17</v>
      </c>
      <c r="P21" s="265" t="s">
        <v>10</v>
      </c>
      <c r="Q21" s="57">
        <v>-163.90079857292346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</row>
    <row r="22" spans="1:36" s="40" customFormat="1" ht="13.35" customHeight="1" thickBot="1">
      <c r="A22" s="264">
        <v>21</v>
      </c>
      <c r="B22" s="265" t="s">
        <v>15</v>
      </c>
      <c r="C22" s="319">
        <f>'Perequation horizontale'!K22+'Perequation horizontale'!L22</f>
        <v>1252357.7117782771</v>
      </c>
      <c r="D22" s="320">
        <f>'Perequation verticale'!J20</f>
        <v>0</v>
      </c>
      <c r="E22" s="321">
        <f t="shared" si="0"/>
        <v>1252357.7117782771</v>
      </c>
      <c r="F22" s="321">
        <v>8734841</v>
      </c>
      <c r="G22" s="322">
        <f t="shared" si="1"/>
        <v>14.337498665153458</v>
      </c>
      <c r="H22" s="323">
        <v>1962</v>
      </c>
      <c r="I22" s="324">
        <f t="shared" si="2"/>
        <v>638.30668286354592</v>
      </c>
      <c r="J22" s="50"/>
      <c r="K22" s="264">
        <v>18</v>
      </c>
      <c r="L22" s="265" t="s">
        <v>8</v>
      </c>
      <c r="M22" s="54">
        <v>-3.2872407999654367</v>
      </c>
      <c r="N22" s="50"/>
      <c r="O22" s="264">
        <v>18</v>
      </c>
      <c r="P22" s="265" t="s">
        <v>16</v>
      </c>
      <c r="Q22" s="57">
        <v>-152.53772952931982</v>
      </c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</row>
    <row r="23" spans="1:36" s="40" customFormat="1" ht="13.35" customHeight="1" thickBot="1">
      <c r="A23" s="264">
        <v>22</v>
      </c>
      <c r="B23" s="265" t="s">
        <v>16</v>
      </c>
      <c r="C23" s="312">
        <f>'Perequation horizontale'!K23+'Perequation horizontale'!L23</f>
        <v>-372192.06005154038</v>
      </c>
      <c r="D23" s="313">
        <f>'Perequation verticale'!J21</f>
        <v>0</v>
      </c>
      <c r="E23" s="314">
        <f t="shared" si="0"/>
        <v>-372192.06005154038</v>
      </c>
      <c r="F23" s="318">
        <v>10586818</v>
      </c>
      <c r="G23" s="315">
        <f t="shared" si="1"/>
        <v>-3.5156178187963594</v>
      </c>
      <c r="H23" s="316">
        <v>2440</v>
      </c>
      <c r="I23" s="317">
        <f t="shared" si="2"/>
        <v>-152.53772952931982</v>
      </c>
      <c r="J23" s="47"/>
      <c r="K23" s="278">
        <v>19</v>
      </c>
      <c r="L23" s="265" t="s">
        <v>23</v>
      </c>
      <c r="M23" s="54">
        <v>-1.3905537468714912</v>
      </c>
      <c r="N23" s="47"/>
      <c r="O23" s="278">
        <v>19</v>
      </c>
      <c r="P23" s="265" t="s">
        <v>23</v>
      </c>
      <c r="Q23" s="57">
        <v>-101.35764109519771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</row>
    <row r="24" spans="1:36" s="40" customFormat="1" ht="13.35" customHeight="1" thickBot="1">
      <c r="A24" s="264">
        <v>23</v>
      </c>
      <c r="B24" s="265" t="s">
        <v>17</v>
      </c>
      <c r="C24" s="319">
        <f>'Perequation horizontale'!K24+'Perequation horizontale'!L24</f>
        <v>18790.849166153967</v>
      </c>
      <c r="D24" s="320">
        <f>'Perequation verticale'!J22</f>
        <v>0</v>
      </c>
      <c r="E24" s="321">
        <f t="shared" si="0"/>
        <v>18790.849166153967</v>
      </c>
      <c r="F24" s="321">
        <v>760709</v>
      </c>
      <c r="G24" s="322">
        <f t="shared" si="1"/>
        <v>2.4701757394948616</v>
      </c>
      <c r="H24" s="323">
        <v>223</v>
      </c>
      <c r="I24" s="324">
        <f t="shared" si="2"/>
        <v>84.263897606071595</v>
      </c>
      <c r="J24" s="50"/>
      <c r="K24" s="262">
        <v>20</v>
      </c>
      <c r="L24" s="265" t="s">
        <v>22</v>
      </c>
      <c r="M24" s="54">
        <v>-0.80418305849591942</v>
      </c>
      <c r="N24" s="50"/>
      <c r="O24" s="262">
        <v>20</v>
      </c>
      <c r="P24" s="265" t="s">
        <v>22</v>
      </c>
      <c r="Q24" s="57">
        <v>-29.508765434566886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</row>
    <row r="25" spans="1:36" s="40" customFormat="1" ht="13.35" customHeight="1">
      <c r="A25" s="264">
        <v>24</v>
      </c>
      <c r="B25" s="265" t="s">
        <v>18</v>
      </c>
      <c r="C25" s="312">
        <f>'Perequation horizontale'!K25+'Perequation horizontale'!L25</f>
        <v>-211857.80184388038</v>
      </c>
      <c r="D25" s="313">
        <f>'Perequation verticale'!J23</f>
        <v>-232058</v>
      </c>
      <c r="E25" s="314">
        <f t="shared" si="0"/>
        <v>-443915.80184388038</v>
      </c>
      <c r="F25" s="318">
        <v>908035</v>
      </c>
      <c r="G25" s="315">
        <f t="shared" si="1"/>
        <v>-48.887521058536329</v>
      </c>
      <c r="H25" s="316">
        <v>255</v>
      </c>
      <c r="I25" s="317">
        <f t="shared" si="2"/>
        <v>-1740.8462817407074</v>
      </c>
      <c r="J25" s="47"/>
      <c r="K25" s="264">
        <v>21</v>
      </c>
      <c r="L25" s="265" t="s">
        <v>48</v>
      </c>
      <c r="M25" s="54">
        <v>-0.63573126712868366</v>
      </c>
      <c r="N25" s="47"/>
      <c r="O25" s="264">
        <v>21</v>
      </c>
      <c r="P25" s="265" t="s">
        <v>48</v>
      </c>
      <c r="Q25" s="57">
        <v>-24.568996430245253</v>
      </c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</row>
    <row r="26" spans="1:36" s="40" customFormat="1" ht="13.35" customHeight="1" thickBot="1">
      <c r="A26" s="264">
        <v>25</v>
      </c>
      <c r="B26" s="265" t="s">
        <v>19</v>
      </c>
      <c r="C26" s="319">
        <f>'Perequation horizontale'!K26+'Perequation horizontale'!L26</f>
        <v>161288.13952482503</v>
      </c>
      <c r="D26" s="320">
        <f>'Perequation verticale'!J24</f>
        <v>0</v>
      </c>
      <c r="E26" s="321">
        <f t="shared" si="0"/>
        <v>161288.13952482503</v>
      </c>
      <c r="F26" s="321">
        <v>1355375</v>
      </c>
      <c r="G26" s="322">
        <f t="shared" si="1"/>
        <v>11.899890401167577</v>
      </c>
      <c r="H26" s="323">
        <v>270</v>
      </c>
      <c r="I26" s="324">
        <f t="shared" si="2"/>
        <v>597.36347972157421</v>
      </c>
      <c r="J26" s="50"/>
      <c r="K26" s="278">
        <v>22</v>
      </c>
      <c r="L26" s="265" t="s">
        <v>12</v>
      </c>
      <c r="M26" s="54">
        <v>-0.15807789441097467</v>
      </c>
      <c r="N26" s="50"/>
      <c r="O26" s="278">
        <v>22</v>
      </c>
      <c r="P26" s="265" t="s">
        <v>12</v>
      </c>
      <c r="Q26" s="57">
        <v>-6.7277220019207062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</row>
    <row r="27" spans="1:36" s="40" customFormat="1" ht="13.35" customHeight="1">
      <c r="A27" s="264">
        <v>72</v>
      </c>
      <c r="B27" s="265" t="s">
        <v>35</v>
      </c>
      <c r="C27" s="312">
        <f>'Perequation horizontale'!K27+'Perequation horizontale'!L27</f>
        <v>-5406667.6346539604</v>
      </c>
      <c r="D27" s="313">
        <f>'Perequation verticale'!J25</f>
        <v>-418476</v>
      </c>
      <c r="E27" s="314">
        <f t="shared" si="0"/>
        <v>-5825143.6346539604</v>
      </c>
      <c r="F27" s="318">
        <v>60643300</v>
      </c>
      <c r="G27" s="315">
        <f t="shared" si="1"/>
        <v>-9.6055848455706734</v>
      </c>
      <c r="H27" s="316">
        <v>10870</v>
      </c>
      <c r="I27" s="317">
        <f t="shared" si="2"/>
        <v>-535.89177871701565</v>
      </c>
      <c r="J27" s="47"/>
      <c r="K27" s="262">
        <v>23</v>
      </c>
      <c r="L27" s="265" t="s">
        <v>11</v>
      </c>
      <c r="M27" s="54">
        <v>1.5438762513201307</v>
      </c>
      <c r="N27" s="47"/>
      <c r="O27" s="262">
        <v>23</v>
      </c>
      <c r="P27" s="265" t="s">
        <v>11</v>
      </c>
      <c r="Q27" s="57">
        <v>69.1651915358769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</row>
    <row r="28" spans="1:36" s="40" customFormat="1" ht="13.35" customHeight="1" thickBot="1">
      <c r="A28" s="264">
        <v>33</v>
      </c>
      <c r="B28" s="265" t="s">
        <v>20</v>
      </c>
      <c r="C28" s="319">
        <f>'Perequation horizontale'!K28+'Perequation horizontale'!L28</f>
        <v>-137379.19778568478</v>
      </c>
      <c r="D28" s="320">
        <f>'Perequation verticale'!J26</f>
        <v>0</v>
      </c>
      <c r="E28" s="321">
        <f t="shared" si="0"/>
        <v>-137379.19778568478</v>
      </c>
      <c r="F28" s="321">
        <v>2489579</v>
      </c>
      <c r="G28" s="322">
        <f t="shared" si="1"/>
        <v>-5.518169850632769</v>
      </c>
      <c r="H28" s="323">
        <v>447</v>
      </c>
      <c r="I28" s="324">
        <f t="shared" si="2"/>
        <v>-307.33601294336643</v>
      </c>
      <c r="J28" s="50"/>
      <c r="K28" s="264">
        <v>24</v>
      </c>
      <c r="L28" s="265" t="s">
        <v>17</v>
      </c>
      <c r="M28" s="54">
        <v>2.4701757394948616</v>
      </c>
      <c r="N28" s="50"/>
      <c r="O28" s="264">
        <v>24</v>
      </c>
      <c r="P28" s="265" t="s">
        <v>17</v>
      </c>
      <c r="Q28" s="57">
        <v>84.263897606071595</v>
      </c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</row>
    <row r="29" spans="1:36" s="40" customFormat="1" ht="13.35" customHeight="1" thickBot="1">
      <c r="A29" s="264">
        <v>35</v>
      </c>
      <c r="B29" s="265" t="s">
        <v>21</v>
      </c>
      <c r="C29" s="312">
        <f>'Perequation horizontale'!K29+'Perequation horizontale'!L29</f>
        <v>-549551.95068971172</v>
      </c>
      <c r="D29" s="313">
        <f>'Perequation verticale'!J27</f>
        <v>-366329</v>
      </c>
      <c r="E29" s="314">
        <f t="shared" si="0"/>
        <v>-915880.95068971172</v>
      </c>
      <c r="F29" s="318">
        <v>3818990</v>
      </c>
      <c r="G29" s="315">
        <f t="shared" si="1"/>
        <v>-23.982281982663263</v>
      </c>
      <c r="H29" s="316">
        <v>697</v>
      </c>
      <c r="I29" s="317">
        <f t="shared" si="2"/>
        <v>-1314.0329278188117</v>
      </c>
      <c r="J29" s="47"/>
      <c r="K29" s="278">
        <v>25</v>
      </c>
      <c r="L29" s="265" t="s">
        <v>14</v>
      </c>
      <c r="M29" s="54">
        <v>2.7142146235104176</v>
      </c>
      <c r="N29" s="47"/>
      <c r="O29" s="278">
        <v>25</v>
      </c>
      <c r="P29" s="265" t="s">
        <v>14</v>
      </c>
      <c r="Q29" s="57">
        <v>106.22477617236622</v>
      </c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</row>
    <row r="30" spans="1:36" s="40" customFormat="1" ht="13.35" customHeight="1" thickBot="1">
      <c r="A30" s="264">
        <v>74</v>
      </c>
      <c r="B30" s="265" t="s">
        <v>48</v>
      </c>
      <c r="C30" s="319">
        <f>'Perequation horizontale'!K30+'Perequation horizontale'!L30</f>
        <v>-392293.16600172594</v>
      </c>
      <c r="D30" s="320">
        <f>'Perequation verticale'!J28</f>
        <v>0</v>
      </c>
      <c r="E30" s="321">
        <f t="shared" si="0"/>
        <v>-392293.16600172594</v>
      </c>
      <c r="F30" s="321">
        <v>61707389</v>
      </c>
      <c r="G30" s="322">
        <f t="shared" si="1"/>
        <v>-0.63573126712868366</v>
      </c>
      <c r="H30" s="323">
        <v>15967</v>
      </c>
      <c r="I30" s="324">
        <f t="shared" si="2"/>
        <v>-24.568996430245253</v>
      </c>
      <c r="J30" s="50"/>
      <c r="K30" s="262">
        <v>26</v>
      </c>
      <c r="L30" s="265" t="s">
        <v>0</v>
      </c>
      <c r="M30" s="54">
        <v>3.2652863436919493</v>
      </c>
      <c r="N30" s="50"/>
      <c r="O30" s="262">
        <v>26</v>
      </c>
      <c r="P30" s="265" t="s">
        <v>9</v>
      </c>
      <c r="Q30" s="57">
        <v>195.23702205434864</v>
      </c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</row>
    <row r="31" spans="1:36" s="40" customFormat="1" ht="13.35" customHeight="1">
      <c r="A31" s="264">
        <v>49</v>
      </c>
      <c r="B31" s="265" t="s">
        <v>22</v>
      </c>
      <c r="C31" s="312">
        <f>'Perequation horizontale'!K31+'Perequation horizontale'!L31</f>
        <v>-13131.400618382264</v>
      </c>
      <c r="D31" s="313">
        <f>'Perequation verticale'!J29</f>
        <v>0</v>
      </c>
      <c r="E31" s="314">
        <f t="shared" si="0"/>
        <v>-13131.400618382264</v>
      </c>
      <c r="F31" s="318">
        <v>1632887</v>
      </c>
      <c r="G31" s="315">
        <f t="shared" si="1"/>
        <v>-0.80418305849591942</v>
      </c>
      <c r="H31" s="316">
        <v>445</v>
      </c>
      <c r="I31" s="317">
        <f t="shared" si="2"/>
        <v>-29.508765434566886</v>
      </c>
      <c r="J31" s="47"/>
      <c r="K31" s="264">
        <v>27</v>
      </c>
      <c r="L31" s="265" t="s">
        <v>9</v>
      </c>
      <c r="M31" s="54">
        <v>3.7721782881480115</v>
      </c>
      <c r="N31" s="47"/>
      <c r="O31" s="264">
        <v>27</v>
      </c>
      <c r="P31" s="265" t="s">
        <v>0</v>
      </c>
      <c r="Q31" s="57">
        <v>268.73844466473037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</row>
    <row r="32" spans="1:36" s="40" customFormat="1" ht="13.35" customHeight="1" thickBot="1">
      <c r="A32" s="264">
        <v>53</v>
      </c>
      <c r="B32" s="265" t="s">
        <v>23</v>
      </c>
      <c r="C32" s="319">
        <f>'Perequation horizontale'!K32+'Perequation horizontale'!L32</f>
        <v>-1034456.0850175878</v>
      </c>
      <c r="D32" s="320">
        <f>'Perequation verticale'!J30</f>
        <v>0</v>
      </c>
      <c r="E32" s="321">
        <f t="shared" si="0"/>
        <v>-1034456.0850175878</v>
      </c>
      <c r="F32" s="321">
        <v>74391665</v>
      </c>
      <c r="G32" s="322">
        <f t="shared" si="1"/>
        <v>-1.3905537468714912</v>
      </c>
      <c r="H32" s="323">
        <v>10206</v>
      </c>
      <c r="I32" s="324">
        <f t="shared" si="2"/>
        <v>-101.35764109519771</v>
      </c>
      <c r="J32" s="50"/>
      <c r="K32" s="278">
        <v>28</v>
      </c>
      <c r="L32" s="265" t="s">
        <v>24</v>
      </c>
      <c r="M32" s="54">
        <v>5.1269053576717338</v>
      </c>
      <c r="N32" s="50"/>
      <c r="O32" s="278">
        <v>28</v>
      </c>
      <c r="P32" s="265" t="s">
        <v>6</v>
      </c>
      <c r="Q32" s="57">
        <v>275.46243987012127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</row>
    <row r="33" spans="1:36" s="40" customFormat="1" ht="13.35" customHeight="1">
      <c r="A33" s="264">
        <v>54</v>
      </c>
      <c r="B33" s="265" t="s">
        <v>24</v>
      </c>
      <c r="C33" s="312">
        <f>'Perequation horizontale'!K33+'Perequation horizontale'!L33</f>
        <v>326773.31043665542</v>
      </c>
      <c r="D33" s="313">
        <f>'Perequation verticale'!J31</f>
        <v>0</v>
      </c>
      <c r="E33" s="314">
        <f t="shared" si="0"/>
        <v>326773.31043665542</v>
      </c>
      <c r="F33" s="318">
        <v>6373695</v>
      </c>
      <c r="G33" s="315">
        <f t="shared" si="1"/>
        <v>5.1269053576717338</v>
      </c>
      <c r="H33" s="316">
        <v>1100</v>
      </c>
      <c r="I33" s="317">
        <f t="shared" si="2"/>
        <v>297.06664585150492</v>
      </c>
      <c r="J33" s="47"/>
      <c r="K33" s="262">
        <v>29</v>
      </c>
      <c r="L33" s="265" t="s">
        <v>6</v>
      </c>
      <c r="M33" s="54">
        <v>5.7513039000142481</v>
      </c>
      <c r="N33" s="47"/>
      <c r="O33" s="262">
        <v>29</v>
      </c>
      <c r="P33" s="265" t="s">
        <v>5</v>
      </c>
      <c r="Q33" s="57">
        <v>293.50943558680518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</row>
    <row r="34" spans="1:36" s="40" customFormat="1" ht="13.35" customHeight="1" thickBot="1">
      <c r="A34" s="264">
        <v>55</v>
      </c>
      <c r="B34" s="265" t="s">
        <v>25</v>
      </c>
      <c r="C34" s="319">
        <f>'Perequation horizontale'!K34+'Perequation horizontale'!L34</f>
        <v>-109562.45232011739</v>
      </c>
      <c r="D34" s="320">
        <f>'Perequation verticale'!J32</f>
        <v>0</v>
      </c>
      <c r="E34" s="321">
        <f t="shared" si="0"/>
        <v>-109562.45232011739</v>
      </c>
      <c r="F34" s="321">
        <v>1027903</v>
      </c>
      <c r="G34" s="322">
        <f t="shared" si="1"/>
        <v>-10.658831846985308</v>
      </c>
      <c r="H34" s="323">
        <v>322</v>
      </c>
      <c r="I34" s="324">
        <f t="shared" si="2"/>
        <v>-340.25606310595464</v>
      </c>
      <c r="J34" s="50"/>
      <c r="K34" s="264">
        <v>30</v>
      </c>
      <c r="L34" s="265" t="s">
        <v>5</v>
      </c>
      <c r="M34" s="54">
        <v>5.7739281186728135</v>
      </c>
      <c r="N34" s="50"/>
      <c r="O34" s="264">
        <v>30</v>
      </c>
      <c r="P34" s="265" t="s">
        <v>24</v>
      </c>
      <c r="Q34" s="57">
        <v>297.06664585150492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36" s="40" customFormat="1" ht="13.35" customHeight="1" thickBot="1">
      <c r="A35" s="264">
        <v>56</v>
      </c>
      <c r="B35" s="265" t="s">
        <v>26</v>
      </c>
      <c r="C35" s="312">
        <f>'Perequation horizontale'!K35+'Perequation horizontale'!L35</f>
        <v>-302164.82303453702</v>
      </c>
      <c r="D35" s="313">
        <f>'Perequation verticale'!J33</f>
        <v>0</v>
      </c>
      <c r="E35" s="314">
        <f t="shared" si="0"/>
        <v>-302164.82303453702</v>
      </c>
      <c r="F35" s="318">
        <v>2229012</v>
      </c>
      <c r="G35" s="315">
        <f t="shared" si="1"/>
        <v>-13.555998040142313</v>
      </c>
      <c r="H35" s="316">
        <v>635</v>
      </c>
      <c r="I35" s="317">
        <f t="shared" si="2"/>
        <v>-475.85011501501896</v>
      </c>
      <c r="J35" s="47"/>
      <c r="K35" s="278">
        <v>31</v>
      </c>
      <c r="L35" s="265" t="s">
        <v>1</v>
      </c>
      <c r="M35" s="54">
        <v>5.8130056218704258</v>
      </c>
      <c r="N35" s="47"/>
      <c r="O35" s="278">
        <v>31</v>
      </c>
      <c r="P35" s="265" t="s">
        <v>1</v>
      </c>
      <c r="Q35" s="57">
        <v>309.85594230412204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36" s="40" customFormat="1" ht="13.35" customHeight="1" thickBot="1">
      <c r="A36" s="264">
        <v>57</v>
      </c>
      <c r="B36" s="265" t="s">
        <v>27</v>
      </c>
      <c r="C36" s="319">
        <f>'Perequation horizontale'!K36+'Perequation horizontale'!L36</f>
        <v>-233342.89152360812</v>
      </c>
      <c r="D36" s="320">
        <f>'Perequation verticale'!J34</f>
        <v>-78973</v>
      </c>
      <c r="E36" s="321">
        <f t="shared" si="0"/>
        <v>-312315.89152360812</v>
      </c>
      <c r="F36" s="321">
        <v>1571424</v>
      </c>
      <c r="G36" s="322">
        <f t="shared" si="1"/>
        <v>-19.874705459736401</v>
      </c>
      <c r="H36" s="323">
        <v>464</v>
      </c>
      <c r="I36" s="324">
        <f t="shared" si="2"/>
        <v>-673.09459380087958</v>
      </c>
      <c r="J36" s="50"/>
      <c r="K36" s="262">
        <v>32</v>
      </c>
      <c r="L36" s="265" t="s">
        <v>3</v>
      </c>
      <c r="M36" s="54">
        <v>6.1980113718555634</v>
      </c>
      <c r="N36" s="50"/>
      <c r="O36" s="262">
        <v>32</v>
      </c>
      <c r="P36" s="265" t="s">
        <v>3</v>
      </c>
      <c r="Q36" s="57">
        <v>315.69195883641646</v>
      </c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</row>
    <row r="37" spans="1:36" s="40" customFormat="1" ht="13.35" customHeight="1">
      <c r="A37" s="264">
        <v>58</v>
      </c>
      <c r="B37" s="265" t="s">
        <v>28</v>
      </c>
      <c r="C37" s="312">
        <f>'Perequation horizontale'!K37+'Perequation horizontale'!L37</f>
        <v>-670402.74883719324</v>
      </c>
      <c r="D37" s="313">
        <f>'Perequation verticale'!J35</f>
        <v>-34340</v>
      </c>
      <c r="E37" s="314">
        <f t="shared" si="0"/>
        <v>-704742.74883719324</v>
      </c>
      <c r="F37" s="318">
        <v>5125570</v>
      </c>
      <c r="G37" s="315">
        <f t="shared" si="1"/>
        <v>-13.749548807980251</v>
      </c>
      <c r="H37" s="316">
        <v>1279</v>
      </c>
      <c r="I37" s="317">
        <f t="shared" si="2"/>
        <v>-551.01074967724253</v>
      </c>
      <c r="J37" s="47"/>
      <c r="K37" s="264">
        <v>33</v>
      </c>
      <c r="L37" s="265" t="s">
        <v>47</v>
      </c>
      <c r="M37" s="54">
        <v>11.619525361226902</v>
      </c>
      <c r="N37" s="47"/>
      <c r="O37" s="264">
        <v>33</v>
      </c>
      <c r="P37" s="265" t="s">
        <v>47</v>
      </c>
      <c r="Q37" s="57">
        <v>544.47348026275233</v>
      </c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  <row r="38" spans="1:36" s="40" customFormat="1" ht="13.35" customHeight="1" thickBot="1">
      <c r="A38" s="264">
        <v>59</v>
      </c>
      <c r="B38" s="265" t="s">
        <v>29</v>
      </c>
      <c r="C38" s="319">
        <f>'Perequation horizontale'!K38+'Perequation horizontale'!L38</f>
        <v>-101576.19831917284</v>
      </c>
      <c r="D38" s="320">
        <f>'Perequation verticale'!J36</f>
        <v>0</v>
      </c>
      <c r="E38" s="321">
        <f t="shared" si="0"/>
        <v>-101576.19831917284</v>
      </c>
      <c r="F38" s="321">
        <v>878420</v>
      </c>
      <c r="G38" s="322">
        <f t="shared" si="1"/>
        <v>-11.56351156840382</v>
      </c>
      <c r="H38" s="323">
        <v>240</v>
      </c>
      <c r="I38" s="324">
        <f t="shared" si="2"/>
        <v>-423.23415966322017</v>
      </c>
      <c r="J38" s="50"/>
      <c r="K38" s="278">
        <v>34</v>
      </c>
      <c r="L38" s="265" t="s">
        <v>2</v>
      </c>
      <c r="M38" s="54">
        <v>11.889401922547599</v>
      </c>
      <c r="N38" s="50"/>
      <c r="O38" s="278">
        <v>34</v>
      </c>
      <c r="P38" s="265" t="s">
        <v>19</v>
      </c>
      <c r="Q38" s="57">
        <v>597.36347972157421</v>
      </c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</row>
    <row r="39" spans="1:36" s="40" customFormat="1" ht="13.35" customHeight="1">
      <c r="A39" s="264">
        <v>60</v>
      </c>
      <c r="B39" s="265" t="s">
        <v>30</v>
      </c>
      <c r="C39" s="312">
        <f>'Perequation horizontale'!K39+'Perequation horizontale'!L39</f>
        <v>-14387828.438338717</v>
      </c>
      <c r="D39" s="313">
        <f>'Perequation verticale'!J37</f>
        <v>0</v>
      </c>
      <c r="E39" s="314">
        <f t="shared" si="0"/>
        <v>-14387828.438338717</v>
      </c>
      <c r="F39" s="318">
        <v>231370500</v>
      </c>
      <c r="G39" s="315">
        <f t="shared" si="1"/>
        <v>-6.2185232941704829</v>
      </c>
      <c r="H39" s="316">
        <v>38241</v>
      </c>
      <c r="I39" s="317">
        <f t="shared" si="2"/>
        <v>-376.24090474461224</v>
      </c>
      <c r="J39" s="47"/>
      <c r="K39" s="262">
        <v>35</v>
      </c>
      <c r="L39" s="265" t="s">
        <v>19</v>
      </c>
      <c r="M39" s="54">
        <v>11.899890401167577</v>
      </c>
      <c r="N39" s="47"/>
      <c r="O39" s="262">
        <v>35</v>
      </c>
      <c r="P39" s="265" t="s">
        <v>15</v>
      </c>
      <c r="Q39" s="57">
        <v>638.30668286354592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</row>
    <row r="40" spans="1:36" s="40" customFormat="1" ht="13.35" customHeight="1" thickBot="1">
      <c r="A40" s="264">
        <v>61</v>
      </c>
      <c r="B40" s="265" t="s">
        <v>31</v>
      </c>
      <c r="C40" s="319">
        <f>'Perequation horizontale'!K40+'Perequation horizontale'!L40</f>
        <v>-141187.8759516245</v>
      </c>
      <c r="D40" s="320">
        <f>'Perequation verticale'!J38</f>
        <v>-89902</v>
      </c>
      <c r="E40" s="321">
        <f t="shared" si="0"/>
        <v>-231089.8759516245</v>
      </c>
      <c r="F40" s="321">
        <v>732442</v>
      </c>
      <c r="G40" s="322">
        <f t="shared" si="1"/>
        <v>-31.550604136795062</v>
      </c>
      <c r="H40" s="323">
        <v>228</v>
      </c>
      <c r="I40" s="324">
        <f t="shared" si="2"/>
        <v>-1013.5520875071251</v>
      </c>
      <c r="J40" s="50"/>
      <c r="K40" s="264">
        <v>36</v>
      </c>
      <c r="L40" s="265" t="s">
        <v>15</v>
      </c>
      <c r="M40" s="54">
        <v>14.337498665153458</v>
      </c>
      <c r="N40" s="50"/>
      <c r="O40" s="264">
        <v>36</v>
      </c>
      <c r="P40" s="265" t="s">
        <v>2</v>
      </c>
      <c r="Q40" s="57">
        <v>676.59314564767953</v>
      </c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</row>
    <row r="41" spans="1:36" s="40" customFormat="1" ht="13.35" customHeight="1" thickBot="1">
      <c r="A41" s="266">
        <v>62</v>
      </c>
      <c r="B41" s="267" t="s">
        <v>32</v>
      </c>
      <c r="C41" s="312">
        <f>'Perequation horizontale'!K41+'Perequation horizontale'!L41</f>
        <v>-424061.0474096589</v>
      </c>
      <c r="D41" s="313">
        <f>'Perequation verticale'!J39</f>
        <v>0</v>
      </c>
      <c r="E41" s="314">
        <f t="shared" si="0"/>
        <v>-424061.0474096589</v>
      </c>
      <c r="F41" s="318">
        <v>4655345</v>
      </c>
      <c r="G41" s="315">
        <f t="shared" si="1"/>
        <v>-9.1091218246909502</v>
      </c>
      <c r="H41" s="316">
        <v>952</v>
      </c>
      <c r="I41" s="317">
        <f t="shared" si="2"/>
        <v>-445.44227669081818</v>
      </c>
      <c r="J41" s="47"/>
      <c r="K41" s="279">
        <v>37</v>
      </c>
      <c r="L41" s="267" t="s">
        <v>34</v>
      </c>
      <c r="M41" s="55">
        <v>19.151624309021283</v>
      </c>
      <c r="N41" s="47"/>
      <c r="O41" s="279">
        <v>37</v>
      </c>
      <c r="P41" s="267" t="s">
        <v>34</v>
      </c>
      <c r="Q41" s="58">
        <v>1109.4734082467501</v>
      </c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</row>
    <row r="42" spans="1:36" s="41" customFormat="1" ht="18" customHeight="1" thickBot="1">
      <c r="A42" s="268" t="s">
        <v>33</v>
      </c>
      <c r="B42" s="269"/>
      <c r="C42" s="325">
        <f>-'Perequation horizontale'!K42</f>
        <v>-27388358.304375056</v>
      </c>
      <c r="D42" s="326">
        <f>SUM(D5:D41)</f>
        <v>-1220078</v>
      </c>
      <c r="E42" s="327">
        <f>SUM(C42:D42)</f>
        <v>-28608436.304375056</v>
      </c>
      <c r="F42" s="327">
        <f>SUM(F5:F40)</f>
        <v>1020628817</v>
      </c>
      <c r="G42" s="328">
        <f t="shared" si="1"/>
        <v>-2.8030206307975583</v>
      </c>
      <c r="H42" s="329">
        <f>SUM(H5:H41)</f>
        <v>174447</v>
      </c>
      <c r="I42" s="330">
        <f>-(E42/H42)</f>
        <v>163.99500309191362</v>
      </c>
      <c r="J42" s="50"/>
      <c r="K42" s="232" t="s">
        <v>42</v>
      </c>
      <c r="L42" s="233"/>
      <c r="M42" s="233"/>
      <c r="N42" s="233"/>
      <c r="O42" s="233"/>
      <c r="P42" s="233"/>
      <c r="Q42" s="234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</row>
    <row r="43" spans="1:36" s="40" customFormat="1" ht="15" customHeight="1" thickBot="1">
      <c r="A43" s="224" t="s">
        <v>66</v>
      </c>
      <c r="B43" s="225"/>
      <c r="C43" s="225"/>
      <c r="D43" s="225"/>
      <c r="E43" s="225"/>
      <c r="F43" s="225"/>
      <c r="G43" s="226"/>
      <c r="H43" s="44"/>
      <c r="I43" s="44"/>
      <c r="J43" s="44"/>
      <c r="K43" s="235" t="s">
        <v>43</v>
      </c>
      <c r="L43" s="236"/>
      <c r="M43" s="236"/>
      <c r="N43" s="236"/>
      <c r="O43" s="236"/>
      <c r="P43" s="236"/>
      <c r="Q43" s="237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</row>
    <row r="44" spans="1:36" s="40" customFormat="1" ht="12.6" customHeight="1">
      <c r="A44" s="52"/>
      <c r="B44" s="105"/>
      <c r="C44" s="106"/>
      <c r="D44" s="106"/>
      <c r="E44" s="106"/>
      <c r="F44" s="106"/>
      <c r="G44" s="106"/>
      <c r="H44" s="106"/>
      <c r="I44" s="106"/>
      <c r="J44" s="106"/>
      <c r="K44" s="52"/>
      <c r="L44" s="52"/>
      <c r="M44" s="52"/>
      <c r="N44" s="10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</row>
    <row r="45" spans="1:36" s="40" customFormat="1" ht="12.6" customHeight="1">
      <c r="A45" s="52"/>
      <c r="B45" s="105"/>
      <c r="C45" s="105"/>
      <c r="D45" s="105"/>
      <c r="E45" s="105"/>
      <c r="F45" s="105"/>
      <c r="G45" s="105"/>
      <c r="H45" s="105"/>
      <c r="I45" s="105"/>
      <c r="J45" s="105"/>
      <c r="K45" s="52"/>
      <c r="L45" s="52"/>
      <c r="M45" s="52"/>
      <c r="N45" s="105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</row>
    <row r="46" spans="1:36" s="40" customFormat="1" ht="12.6" customHeight="1">
      <c r="A46" s="52"/>
      <c r="B46" s="105"/>
      <c r="C46" s="105"/>
      <c r="D46" s="105"/>
      <c r="E46" s="105"/>
      <c r="F46" s="105"/>
      <c r="G46" s="105"/>
      <c r="H46" s="105"/>
      <c r="I46" s="105"/>
      <c r="J46" s="105"/>
      <c r="K46" s="52"/>
      <c r="L46" s="52"/>
      <c r="M46" s="52"/>
      <c r="N46" s="105"/>
      <c r="O46" s="107"/>
      <c r="P46" s="107"/>
      <c r="Q46" s="107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</row>
    <row r="47" spans="1:36" ht="12.6" customHeight="1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7"/>
      <c r="L47" s="107"/>
      <c r="M47" s="107"/>
      <c r="N47" s="108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2.6" customHeight="1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7"/>
      <c r="L48" s="107"/>
      <c r="M48" s="107"/>
      <c r="N48" s="108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2.6" customHeight="1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7"/>
      <c r="L49" s="107"/>
      <c r="M49" s="107"/>
      <c r="N49" s="108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12.6" customHeight="1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7"/>
      <c r="L50" s="107"/>
      <c r="M50" s="107"/>
      <c r="N50" s="108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2.6" customHeight="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7"/>
      <c r="L51" s="107"/>
      <c r="M51" s="107"/>
      <c r="N51" s="108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2.6" customHeight="1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7"/>
      <c r="L52" s="107"/>
      <c r="M52" s="107"/>
      <c r="N52" s="108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2.6" customHeight="1">
      <c r="A53" s="107"/>
      <c r="B53" s="108"/>
      <c r="C53" s="108"/>
      <c r="D53" s="108"/>
      <c r="E53" s="108"/>
      <c r="F53" s="108"/>
      <c r="G53" s="108"/>
      <c r="H53" s="108"/>
      <c r="I53" s="108"/>
      <c r="J53" s="108"/>
      <c r="K53" s="107"/>
      <c r="L53" s="107"/>
      <c r="M53" s="107"/>
      <c r="N53" s="108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2.6" customHeight="1">
      <c r="A54" s="107"/>
      <c r="B54" s="108"/>
      <c r="C54" s="108"/>
      <c r="D54" s="108"/>
      <c r="E54" s="108"/>
      <c r="F54" s="108"/>
      <c r="G54" s="108"/>
      <c r="H54" s="108"/>
      <c r="I54" s="108"/>
      <c r="J54" s="108"/>
      <c r="K54" s="107"/>
      <c r="L54" s="107"/>
      <c r="M54" s="107"/>
      <c r="N54" s="108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2.6" customHeight="1">
      <c r="A55" s="107"/>
      <c r="B55" s="108"/>
      <c r="C55" s="108"/>
      <c r="D55" s="108"/>
      <c r="E55" s="108"/>
      <c r="F55" s="108"/>
      <c r="G55" s="108"/>
      <c r="H55" s="108"/>
      <c r="I55" s="108"/>
      <c r="J55" s="108"/>
      <c r="K55" s="107"/>
      <c r="L55" s="107"/>
      <c r="M55" s="107"/>
      <c r="N55" s="108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</row>
    <row r="56" spans="1:36" ht="12.6" customHeight="1">
      <c r="A56" s="107"/>
      <c r="B56" s="108"/>
      <c r="C56" s="108"/>
      <c r="D56" s="108"/>
      <c r="E56" s="108"/>
      <c r="F56" s="108"/>
      <c r="G56" s="108"/>
      <c r="H56" s="108"/>
      <c r="I56" s="108"/>
      <c r="J56" s="108"/>
      <c r="K56" s="107"/>
      <c r="L56" s="107"/>
      <c r="M56" s="107"/>
      <c r="N56" s="108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2.6" customHeight="1">
      <c r="A57" s="107"/>
      <c r="B57" s="108"/>
      <c r="C57" s="108"/>
      <c r="D57" s="108"/>
      <c r="E57" s="108"/>
      <c r="F57" s="108"/>
      <c r="G57" s="108"/>
      <c r="H57" s="108"/>
      <c r="I57" s="108"/>
      <c r="J57" s="108"/>
      <c r="K57" s="107"/>
      <c r="L57" s="107"/>
      <c r="M57" s="107"/>
      <c r="N57" s="108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2.6" customHeight="1">
      <c r="A58" s="107"/>
      <c r="B58" s="108"/>
      <c r="C58" s="108"/>
      <c r="D58" s="108"/>
      <c r="E58" s="108"/>
      <c r="F58" s="108"/>
      <c r="G58" s="108"/>
      <c r="H58" s="108"/>
      <c r="I58" s="108"/>
      <c r="J58" s="108"/>
      <c r="K58" s="107"/>
      <c r="L58" s="107"/>
      <c r="M58" s="107"/>
      <c r="N58" s="108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2.6" customHeight="1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7"/>
      <c r="L59" s="107"/>
      <c r="M59" s="107"/>
      <c r="N59" s="108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2.6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7"/>
      <c r="L60" s="107"/>
      <c r="M60" s="107"/>
      <c r="N60" s="108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2.6" customHeight="1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7"/>
      <c r="L61" s="107"/>
      <c r="M61" s="107"/>
      <c r="N61" s="108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</row>
    <row r="62" spans="1:36" ht="12.6" customHeight="1">
      <c r="A62" s="107"/>
      <c r="B62" s="108"/>
      <c r="C62" s="108"/>
      <c r="D62" s="108"/>
      <c r="E62" s="108"/>
      <c r="F62" s="108"/>
      <c r="G62" s="108"/>
      <c r="H62" s="108"/>
      <c r="I62" s="108"/>
      <c r="J62" s="108"/>
      <c r="K62" s="107"/>
      <c r="L62" s="107"/>
      <c r="M62" s="107"/>
      <c r="N62" s="108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2.6" customHeight="1">
      <c r="A63" s="107"/>
      <c r="B63" s="108"/>
      <c r="C63" s="108"/>
      <c r="D63" s="108"/>
      <c r="E63" s="108"/>
      <c r="F63" s="108"/>
      <c r="G63" s="108"/>
      <c r="H63" s="108"/>
      <c r="I63" s="108"/>
      <c r="J63" s="108"/>
      <c r="K63" s="107"/>
      <c r="L63" s="107"/>
      <c r="M63" s="107"/>
      <c r="N63" s="108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2.6" customHeight="1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7"/>
      <c r="L64" s="107"/>
      <c r="M64" s="107"/>
      <c r="N64" s="108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12.6" customHeight="1">
      <c r="A65" s="107"/>
      <c r="B65" s="108"/>
      <c r="C65" s="108"/>
      <c r="D65" s="108"/>
      <c r="E65" s="108"/>
      <c r="F65" s="108"/>
      <c r="G65" s="108"/>
      <c r="H65" s="108"/>
      <c r="I65" s="108"/>
      <c r="J65" s="108"/>
      <c r="K65" s="107"/>
      <c r="L65" s="107"/>
      <c r="M65" s="107"/>
      <c r="N65" s="108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2.6" customHeight="1">
      <c r="A66" s="107"/>
      <c r="B66" s="108"/>
      <c r="C66" s="108"/>
      <c r="D66" s="108"/>
      <c r="E66" s="108"/>
      <c r="F66" s="108"/>
      <c r="G66" s="108"/>
      <c r="H66" s="108"/>
      <c r="I66" s="108"/>
      <c r="J66" s="108"/>
      <c r="K66" s="107"/>
      <c r="L66" s="107"/>
      <c r="M66" s="107"/>
      <c r="N66" s="108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</sheetData>
  <mergeCells count="15">
    <mergeCell ref="A43:G43"/>
    <mergeCell ref="G2:G4"/>
    <mergeCell ref="H2:H4"/>
    <mergeCell ref="C2:E2"/>
    <mergeCell ref="K42:Q42"/>
    <mergeCell ref="K43:Q43"/>
    <mergeCell ref="K2:K4"/>
    <mergeCell ref="L2:M4"/>
    <mergeCell ref="O2:O4"/>
    <mergeCell ref="P2:Q4"/>
    <mergeCell ref="I2:I4"/>
    <mergeCell ref="A2:B4"/>
    <mergeCell ref="E3:E4"/>
    <mergeCell ref="A42:B42"/>
    <mergeCell ref="F2:F4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5"/>
  <sheetViews>
    <sheetView tabSelected="1" zoomScale="150" zoomScaleNormal="150" workbookViewId="0">
      <pane xSplit="2" ySplit="3" topLeftCell="C4" activePane="bottomRight" state="frozen"/>
      <selection activeCell="I28" sqref="I28"/>
      <selection pane="topRight" activeCell="I28" sqref="I28"/>
      <selection pane="bottomLeft" activeCell="I28" sqref="I28"/>
      <selection pane="bottomRight" activeCell="D4" sqref="D4"/>
    </sheetView>
  </sheetViews>
  <sheetFormatPr baseColWidth="10" defaultRowHeight="9"/>
  <cols>
    <col min="1" max="1" width="2.7109375" style="60" customWidth="1"/>
    <col min="2" max="2" width="20.7109375" style="60" customWidth="1"/>
    <col min="3" max="3" width="8.7109375" style="61" customWidth="1"/>
    <col min="4" max="4" width="10.7109375" style="60" customWidth="1"/>
    <col min="5" max="5" width="2.28515625" style="60" customWidth="1"/>
    <col min="6" max="6" width="2.7109375" style="60" customWidth="1"/>
    <col min="7" max="7" width="20.7109375" style="60" customWidth="1"/>
    <col min="8" max="9" width="9.7109375" style="60" customWidth="1"/>
    <col min="10" max="10" width="2.28515625" style="60" customWidth="1"/>
    <col min="11" max="11" width="2.7109375" style="60" customWidth="1"/>
    <col min="12" max="12" width="20.7109375" style="60" customWidth="1"/>
    <col min="13" max="14" width="9.7109375" style="60" customWidth="1"/>
    <col min="15" max="15" width="10.7109375" style="60" customWidth="1"/>
    <col min="16" max="16384" width="11.42578125" style="60"/>
  </cols>
  <sheetData>
    <row r="1" spans="1:26" s="1" customFormat="1" ht="18" customHeight="1" thickBot="1">
      <c r="A1" s="10" t="s">
        <v>73</v>
      </c>
      <c r="B1" s="9"/>
      <c r="C1" s="6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59" customFormat="1" ht="14.1" customHeight="1">
      <c r="A2" s="238" t="s">
        <v>70</v>
      </c>
      <c r="B2" s="280" t="s">
        <v>38</v>
      </c>
      <c r="C2" s="281" t="s">
        <v>94</v>
      </c>
      <c r="D2" s="282" t="s">
        <v>71</v>
      </c>
      <c r="E2" s="63"/>
      <c r="F2" s="238" t="s">
        <v>70</v>
      </c>
      <c r="G2" s="280" t="s">
        <v>38</v>
      </c>
      <c r="H2" s="307" t="s">
        <v>95</v>
      </c>
      <c r="I2" s="308" t="s">
        <v>91</v>
      </c>
      <c r="J2" s="63"/>
      <c r="K2" s="238" t="s">
        <v>70</v>
      </c>
      <c r="L2" s="280" t="s">
        <v>38</v>
      </c>
      <c r="M2" s="307" t="s">
        <v>95</v>
      </c>
      <c r="N2" s="307" t="s">
        <v>96</v>
      </c>
      <c r="O2" s="308" t="s">
        <v>97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s="59" customFormat="1" ht="14.1" customHeight="1" thickBot="1">
      <c r="A3" s="255"/>
      <c r="B3" s="283"/>
      <c r="C3" s="284"/>
      <c r="D3" s="285" t="s">
        <v>36</v>
      </c>
      <c r="E3" s="63"/>
      <c r="F3" s="255"/>
      <c r="G3" s="283"/>
      <c r="H3" s="309"/>
      <c r="I3" s="310" t="s">
        <v>44</v>
      </c>
      <c r="J3" s="63"/>
      <c r="K3" s="255"/>
      <c r="L3" s="283"/>
      <c r="M3" s="309"/>
      <c r="N3" s="309"/>
      <c r="O3" s="310" t="s">
        <v>44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s="59" customFormat="1" ht="13.35" customHeight="1" thickBot="1">
      <c r="A4" s="300">
        <v>1</v>
      </c>
      <c r="B4" s="304" t="s">
        <v>19</v>
      </c>
      <c r="C4" s="74">
        <v>64</v>
      </c>
      <c r="D4" s="80">
        <v>9156.9343456015631</v>
      </c>
      <c r="E4" s="64"/>
      <c r="F4" s="295">
        <v>1</v>
      </c>
      <c r="G4" s="296" t="s">
        <v>19</v>
      </c>
      <c r="H4" s="78">
        <v>-597.36347972157421</v>
      </c>
      <c r="I4" s="80">
        <v>8559.5708658799886</v>
      </c>
      <c r="J4" s="64"/>
      <c r="K4" s="311">
        <v>1</v>
      </c>
      <c r="L4" s="304" t="s">
        <v>19</v>
      </c>
      <c r="M4" s="78">
        <v>-597.36347972157421</v>
      </c>
      <c r="N4" s="79">
        <v>0</v>
      </c>
      <c r="O4" s="80">
        <v>8559.5708658799886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s="59" customFormat="1" ht="13.35" customHeight="1">
      <c r="A5" s="286">
        <v>2</v>
      </c>
      <c r="B5" s="287" t="s">
        <v>0</v>
      </c>
      <c r="C5" s="75">
        <v>62</v>
      </c>
      <c r="D5" s="86">
        <v>7373.6397557745986</v>
      </c>
      <c r="E5" s="64"/>
      <c r="F5" s="297">
        <v>2</v>
      </c>
      <c r="G5" s="298" t="s">
        <v>0</v>
      </c>
      <c r="H5" s="81">
        <v>-268.73844466473037</v>
      </c>
      <c r="I5" s="86">
        <v>7104.9013111098684</v>
      </c>
      <c r="J5" s="64"/>
      <c r="K5" s="300">
        <v>2</v>
      </c>
      <c r="L5" s="287" t="s">
        <v>0</v>
      </c>
      <c r="M5" s="81">
        <v>-268.73844466473037</v>
      </c>
      <c r="N5" s="82">
        <v>0</v>
      </c>
      <c r="O5" s="86">
        <v>7104.9013111098684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s="59" customFormat="1" ht="13.35" customHeight="1">
      <c r="A6" s="286">
        <v>3</v>
      </c>
      <c r="B6" s="287" t="s">
        <v>15</v>
      </c>
      <c r="C6" s="75">
        <v>61</v>
      </c>
      <c r="D6" s="86">
        <v>6859.2643250697829</v>
      </c>
      <c r="E6" s="64"/>
      <c r="F6" s="286">
        <v>3</v>
      </c>
      <c r="G6" s="287" t="s">
        <v>2</v>
      </c>
      <c r="H6" s="81">
        <v>-676.59314564767953</v>
      </c>
      <c r="I6" s="86">
        <v>6182.6711794221037</v>
      </c>
      <c r="J6" s="64"/>
      <c r="K6" s="286">
        <v>3</v>
      </c>
      <c r="L6" s="287" t="s">
        <v>2</v>
      </c>
      <c r="M6" s="81">
        <v>-676.59314564767953</v>
      </c>
      <c r="N6" s="82">
        <v>0</v>
      </c>
      <c r="O6" s="86">
        <v>6182.6711794221037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s="59" customFormat="1" ht="13.35" customHeight="1" thickBot="1">
      <c r="A7" s="286">
        <v>4</v>
      </c>
      <c r="B7" s="287" t="s">
        <v>5</v>
      </c>
      <c r="C7" s="75">
        <v>52</v>
      </c>
      <c r="D7" s="86">
        <v>6110.7513713339958</v>
      </c>
      <c r="E7" s="64"/>
      <c r="F7" s="299">
        <v>4</v>
      </c>
      <c r="G7" s="287" t="s">
        <v>23</v>
      </c>
      <c r="H7" s="81">
        <v>101.35764109519771</v>
      </c>
      <c r="I7" s="86">
        <v>5910.9015865811534</v>
      </c>
      <c r="J7" s="64"/>
      <c r="K7" s="299">
        <v>4</v>
      </c>
      <c r="L7" s="287" t="s">
        <v>23</v>
      </c>
      <c r="M7" s="81">
        <v>101.35764109519771</v>
      </c>
      <c r="N7" s="82">
        <v>0</v>
      </c>
      <c r="O7" s="86">
        <v>5910.9015865811534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s="59" customFormat="1" ht="13.35" customHeight="1">
      <c r="A8" s="286">
        <v>5</v>
      </c>
      <c r="B8" s="287" t="s">
        <v>34</v>
      </c>
      <c r="C8" s="75">
        <v>60</v>
      </c>
      <c r="D8" s="86">
        <v>5945.5215213801603</v>
      </c>
      <c r="E8" s="64"/>
      <c r="F8" s="300">
        <v>5</v>
      </c>
      <c r="G8" s="287" t="s">
        <v>11</v>
      </c>
      <c r="H8" s="81">
        <v>-69.1651915358769</v>
      </c>
      <c r="I8" s="86">
        <v>5594.6056982918844</v>
      </c>
      <c r="J8" s="64"/>
      <c r="K8" s="300">
        <v>5</v>
      </c>
      <c r="L8" s="287" t="s">
        <v>11</v>
      </c>
      <c r="M8" s="81">
        <v>-69.1651915358769</v>
      </c>
      <c r="N8" s="82">
        <v>0</v>
      </c>
      <c r="O8" s="86">
        <v>5594.6056982918844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s="59" customFormat="1" ht="13.35" customHeight="1">
      <c r="A9" s="286">
        <v>6</v>
      </c>
      <c r="B9" s="287" t="s">
        <v>1</v>
      </c>
      <c r="C9" s="75">
        <v>64</v>
      </c>
      <c r="D9" s="86">
        <v>5809.5439454859561</v>
      </c>
      <c r="E9" s="64"/>
      <c r="F9" s="286">
        <v>6</v>
      </c>
      <c r="G9" s="287" t="s">
        <v>15</v>
      </c>
      <c r="H9" s="81">
        <v>-638.30668286354592</v>
      </c>
      <c r="I9" s="86">
        <v>5307.2148385166147</v>
      </c>
      <c r="J9" s="64"/>
      <c r="K9" s="286">
        <v>6</v>
      </c>
      <c r="L9" s="287" t="s">
        <v>15</v>
      </c>
      <c r="M9" s="81">
        <v>-638.30668286354592</v>
      </c>
      <c r="N9" s="82">
        <v>0</v>
      </c>
      <c r="O9" s="86">
        <v>5307.2148385166147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1:26" s="59" customFormat="1" ht="13.35" customHeight="1" thickBot="1">
      <c r="A10" s="286">
        <v>7</v>
      </c>
      <c r="B10" s="287" t="s">
        <v>2</v>
      </c>
      <c r="C10" s="75">
        <v>69</v>
      </c>
      <c r="D10" s="86">
        <v>5663.7708898277615</v>
      </c>
      <c r="E10" s="64"/>
      <c r="F10" s="301">
        <v>7</v>
      </c>
      <c r="G10" s="302" t="s">
        <v>24</v>
      </c>
      <c r="H10" s="83">
        <v>-297.06664585150492</v>
      </c>
      <c r="I10" s="96">
        <v>5292.0877318845178</v>
      </c>
      <c r="J10" s="64"/>
      <c r="K10" s="301">
        <v>7</v>
      </c>
      <c r="L10" s="302" t="s">
        <v>24</v>
      </c>
      <c r="M10" s="83">
        <v>-297.06664585150492</v>
      </c>
      <c r="N10" s="84">
        <v>0</v>
      </c>
      <c r="O10" s="96">
        <v>5292.0877318845178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1:26" s="59" customFormat="1" ht="13.35" customHeight="1" thickTop="1">
      <c r="A11" s="286">
        <v>8</v>
      </c>
      <c r="B11" s="287" t="s">
        <v>47</v>
      </c>
      <c r="C11" s="75">
        <v>58</v>
      </c>
      <c r="D11" s="86">
        <v>5662.5601906622078</v>
      </c>
      <c r="E11" s="64"/>
      <c r="F11" s="300">
        <v>8</v>
      </c>
      <c r="G11" s="287" t="s">
        <v>14</v>
      </c>
      <c r="H11" s="81">
        <v>-106.22477617236622</v>
      </c>
      <c r="I11" s="87">
        <v>5213.650278518181</v>
      </c>
      <c r="J11" s="64"/>
      <c r="K11" s="300">
        <v>8</v>
      </c>
      <c r="L11" s="287" t="s">
        <v>18</v>
      </c>
      <c r="M11" s="81">
        <v>830.81490919168778</v>
      </c>
      <c r="N11" s="81">
        <v>910.03137254901958</v>
      </c>
      <c r="O11" s="86">
        <v>5228.2197780976758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s="59" customFormat="1" ht="13.35" customHeight="1" thickBot="1">
      <c r="A12" s="286">
        <v>9</v>
      </c>
      <c r="B12" s="287" t="s">
        <v>24</v>
      </c>
      <c r="C12" s="75">
        <v>60</v>
      </c>
      <c r="D12" s="86">
        <v>5589.154377736023</v>
      </c>
      <c r="E12" s="64"/>
      <c r="F12" s="286">
        <v>9</v>
      </c>
      <c r="G12" s="287" t="s">
        <v>47</v>
      </c>
      <c r="H12" s="81">
        <v>-544.47348026275233</v>
      </c>
      <c r="I12" s="87">
        <v>5118.0867103994551</v>
      </c>
      <c r="J12" s="64"/>
      <c r="K12" s="286">
        <v>9</v>
      </c>
      <c r="L12" s="287" t="s">
        <v>14</v>
      </c>
      <c r="M12" s="81">
        <v>-106.22477617236622</v>
      </c>
      <c r="N12" s="82">
        <v>0</v>
      </c>
      <c r="O12" s="86">
        <v>5213.650278518181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s="59" customFormat="1" ht="13.35" customHeight="1" thickBot="1">
      <c r="A13" s="286">
        <v>10</v>
      </c>
      <c r="B13" s="287" t="s">
        <v>11</v>
      </c>
      <c r="C13" s="75">
        <v>65</v>
      </c>
      <c r="D13" s="86">
        <v>5330.7210848503546</v>
      </c>
      <c r="E13" s="64"/>
      <c r="F13" s="286">
        <v>10</v>
      </c>
      <c r="G13" s="287" t="s">
        <v>1</v>
      </c>
      <c r="H13" s="81">
        <v>-309.85594230412204</v>
      </c>
      <c r="I13" s="87">
        <v>5020.8651425462322</v>
      </c>
      <c r="J13" s="64"/>
      <c r="K13" s="300">
        <v>10</v>
      </c>
      <c r="L13" s="287" t="s">
        <v>47</v>
      </c>
      <c r="M13" s="81">
        <v>-544.47348026275233</v>
      </c>
      <c r="N13" s="82">
        <v>0</v>
      </c>
      <c r="O13" s="87">
        <v>5118.0867103994551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s="59" customFormat="1" ht="13.35" customHeight="1" thickBot="1">
      <c r="A14" s="301">
        <v>11</v>
      </c>
      <c r="B14" s="302" t="s">
        <v>14</v>
      </c>
      <c r="C14" s="76">
        <v>66</v>
      </c>
      <c r="D14" s="96">
        <v>5319.8750546905476</v>
      </c>
      <c r="E14" s="64"/>
      <c r="F14" s="300">
        <v>11</v>
      </c>
      <c r="G14" s="287" t="s">
        <v>34</v>
      </c>
      <c r="H14" s="81">
        <v>-1109.4734082467501</v>
      </c>
      <c r="I14" s="87">
        <v>5001.2779630872456</v>
      </c>
      <c r="J14" s="64"/>
      <c r="K14" s="305">
        <v>11</v>
      </c>
      <c r="L14" s="306" t="s">
        <v>1</v>
      </c>
      <c r="M14" s="81">
        <v>-309.85594230412204</v>
      </c>
      <c r="N14" s="82">
        <v>0</v>
      </c>
      <c r="O14" s="87">
        <v>5020.8651425462322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s="59" customFormat="1" ht="13.35" customHeight="1" thickTop="1" thickBot="1">
      <c r="A15" s="305">
        <v>12</v>
      </c>
      <c r="B15" s="306" t="s">
        <v>23</v>
      </c>
      <c r="C15" s="360">
        <v>63</v>
      </c>
      <c r="D15" s="361">
        <v>5128.2259927006144</v>
      </c>
      <c r="E15" s="64"/>
      <c r="F15" s="300">
        <v>12</v>
      </c>
      <c r="G15" s="287" t="s">
        <v>9</v>
      </c>
      <c r="H15" s="81">
        <v>-195.23702205434864</v>
      </c>
      <c r="I15" s="87">
        <v>4932.9889706462654</v>
      </c>
      <c r="J15" s="64"/>
      <c r="K15" s="300">
        <v>12</v>
      </c>
      <c r="L15" s="287" t="s">
        <v>34</v>
      </c>
      <c r="M15" s="81">
        <v>-1109.4734082467501</v>
      </c>
      <c r="N15" s="82">
        <v>0</v>
      </c>
      <c r="O15" s="87">
        <v>5001.2779630872456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s="59" customFormat="1" ht="13.35" customHeight="1" thickBot="1">
      <c r="A16" s="305">
        <v>13</v>
      </c>
      <c r="B16" s="306" t="s">
        <v>12</v>
      </c>
      <c r="C16" s="75">
        <v>61</v>
      </c>
      <c r="D16" s="87">
        <v>5099.0689380303829</v>
      </c>
      <c r="E16" s="64"/>
      <c r="F16" s="300">
        <v>13</v>
      </c>
      <c r="G16" s="287" t="s">
        <v>6</v>
      </c>
      <c r="H16" s="81">
        <v>-275.46243987012127</v>
      </c>
      <c r="I16" s="87">
        <v>4823.6064981602613</v>
      </c>
      <c r="J16" s="64"/>
      <c r="K16" s="300">
        <v>13</v>
      </c>
      <c r="L16" s="306" t="s">
        <v>9</v>
      </c>
      <c r="M16" s="81">
        <v>-195.23702205434864</v>
      </c>
      <c r="N16" s="82">
        <v>0</v>
      </c>
      <c r="O16" s="87">
        <v>4932.9889706462654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s="59" customFormat="1" ht="13.35" customHeight="1">
      <c r="A17" s="305">
        <v>14</v>
      </c>
      <c r="B17" s="306" t="s">
        <v>6</v>
      </c>
      <c r="C17" s="75">
        <v>65</v>
      </c>
      <c r="D17" s="87">
        <v>4729.3786561910492</v>
      </c>
      <c r="E17" s="64"/>
      <c r="F17" s="300">
        <v>14</v>
      </c>
      <c r="G17" s="287" t="s">
        <v>16</v>
      </c>
      <c r="H17" s="81">
        <v>152.53772952931982</v>
      </c>
      <c r="I17" s="87">
        <v>4822.6580466623691</v>
      </c>
      <c r="J17" s="64"/>
      <c r="K17" s="300">
        <v>14</v>
      </c>
      <c r="L17" s="306" t="s">
        <v>6</v>
      </c>
      <c r="M17" s="81">
        <v>-275.46243987012127</v>
      </c>
      <c r="N17" s="81">
        <v>0</v>
      </c>
      <c r="O17" s="87">
        <v>4823.6064981602613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s="59" customFormat="1" ht="13.35" customHeight="1">
      <c r="A18" s="305">
        <v>15</v>
      </c>
      <c r="B18" s="306" t="s">
        <v>9</v>
      </c>
      <c r="C18" s="75">
        <v>70</v>
      </c>
      <c r="D18" s="87">
        <v>4670.120317133049</v>
      </c>
      <c r="E18" s="64"/>
      <c r="F18" s="286">
        <v>15</v>
      </c>
      <c r="G18" s="287" t="s">
        <v>30</v>
      </c>
      <c r="H18" s="81">
        <v>376.24090474461224</v>
      </c>
      <c r="I18" s="87">
        <v>4751.8781410944266</v>
      </c>
      <c r="J18" s="64"/>
      <c r="K18" s="286">
        <v>15</v>
      </c>
      <c r="L18" s="306" t="s">
        <v>16</v>
      </c>
      <c r="M18" s="81">
        <v>152.53772952931982</v>
      </c>
      <c r="N18" s="82">
        <v>0</v>
      </c>
      <c r="O18" s="87">
        <v>4822.6580466623691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9" customFormat="1" ht="13.35" customHeight="1" thickBot="1">
      <c r="A19" s="286">
        <v>16</v>
      </c>
      <c r="B19" s="287" t="s">
        <v>3</v>
      </c>
      <c r="C19" s="75">
        <v>61</v>
      </c>
      <c r="D19" s="87">
        <v>4668.8251227280907</v>
      </c>
      <c r="E19" s="64"/>
      <c r="F19" s="299">
        <v>16</v>
      </c>
      <c r="G19" s="287" t="s">
        <v>12</v>
      </c>
      <c r="H19" s="81">
        <v>6.7277220019207062</v>
      </c>
      <c r="I19" s="87">
        <v>4736.1063781929697</v>
      </c>
      <c r="J19" s="64"/>
      <c r="K19" s="299">
        <v>16</v>
      </c>
      <c r="L19" s="287" t="s">
        <v>30</v>
      </c>
      <c r="M19" s="81">
        <v>376.24090474461224</v>
      </c>
      <c r="N19" s="82">
        <v>0</v>
      </c>
      <c r="O19" s="87">
        <v>4751.8781410944266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9" customFormat="1" ht="13.35" customHeight="1">
      <c r="A20" s="286">
        <v>17</v>
      </c>
      <c r="B20" s="287" t="s">
        <v>48</v>
      </c>
      <c r="C20" s="75">
        <v>61</v>
      </c>
      <c r="D20" s="87">
        <v>4593.2976427235999</v>
      </c>
      <c r="E20" s="64"/>
      <c r="F20" s="300">
        <v>17</v>
      </c>
      <c r="G20" s="287" t="s">
        <v>48</v>
      </c>
      <c r="H20" s="81">
        <v>24.568996430245253</v>
      </c>
      <c r="I20" s="87">
        <v>4617.8666391538454</v>
      </c>
      <c r="J20" s="64"/>
      <c r="K20" s="300">
        <v>17</v>
      </c>
      <c r="L20" s="287" t="s">
        <v>12</v>
      </c>
      <c r="M20" s="81">
        <v>6.7277220019207062</v>
      </c>
      <c r="N20" s="81">
        <v>0</v>
      </c>
      <c r="O20" s="87">
        <v>4736.1063781929697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9" customFormat="1" ht="13.35" customHeight="1">
      <c r="A21" s="286">
        <v>18</v>
      </c>
      <c r="B21" s="287" t="s">
        <v>16</v>
      </c>
      <c r="C21" s="75">
        <v>70</v>
      </c>
      <c r="D21" s="87">
        <v>4375.637236349814</v>
      </c>
      <c r="E21" s="64"/>
      <c r="F21" s="286">
        <v>18</v>
      </c>
      <c r="G21" s="287" t="s">
        <v>20</v>
      </c>
      <c r="H21" s="81">
        <v>307.33601294336643</v>
      </c>
      <c r="I21" s="87">
        <v>4585.6619039232501</v>
      </c>
      <c r="J21" s="64"/>
      <c r="K21" s="286">
        <v>18</v>
      </c>
      <c r="L21" s="287" t="s">
        <v>48</v>
      </c>
      <c r="M21" s="81">
        <v>24.568996430245253</v>
      </c>
      <c r="N21" s="82">
        <v>0</v>
      </c>
      <c r="O21" s="87">
        <v>4617.8666391538454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9" customFormat="1" ht="13.35" customHeight="1" thickBot="1">
      <c r="A22" s="286">
        <v>19</v>
      </c>
      <c r="B22" s="287" t="s">
        <v>30</v>
      </c>
      <c r="C22" s="75">
        <v>68</v>
      </c>
      <c r="D22" s="87">
        <v>4358.5580223558136</v>
      </c>
      <c r="E22" s="64"/>
      <c r="F22" s="299">
        <v>19</v>
      </c>
      <c r="G22" s="287" t="s">
        <v>7</v>
      </c>
      <c r="H22" s="81">
        <v>365.51553322203461</v>
      </c>
      <c r="I22" s="87">
        <v>4550.2495076674331</v>
      </c>
      <c r="J22" s="64"/>
      <c r="K22" s="299">
        <v>19</v>
      </c>
      <c r="L22" s="287" t="s">
        <v>20</v>
      </c>
      <c r="M22" s="81">
        <v>307.33601294336643</v>
      </c>
      <c r="N22" s="82">
        <v>0</v>
      </c>
      <c r="O22" s="87">
        <v>4585.6619039232501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9" customFormat="1" ht="13.35" customHeight="1">
      <c r="A23" s="286">
        <v>20</v>
      </c>
      <c r="B23" s="287" t="s">
        <v>20</v>
      </c>
      <c r="C23" s="75">
        <v>70</v>
      </c>
      <c r="D23" s="87">
        <v>4278.3258909798833</v>
      </c>
      <c r="E23" s="64"/>
      <c r="F23" s="300">
        <v>20</v>
      </c>
      <c r="G23" s="287" t="s">
        <v>35</v>
      </c>
      <c r="H23" s="81">
        <v>497.3935266470985</v>
      </c>
      <c r="I23" s="87">
        <v>4479.2949261717986</v>
      </c>
      <c r="J23" s="64"/>
      <c r="K23" s="300">
        <v>20</v>
      </c>
      <c r="L23" s="287" t="s">
        <v>7</v>
      </c>
      <c r="M23" s="81">
        <v>365.51553322203461</v>
      </c>
      <c r="N23" s="82">
        <v>0</v>
      </c>
      <c r="O23" s="87">
        <v>4550.2495076674331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s="59" customFormat="1" ht="13.35" customHeight="1">
      <c r="A24" s="286">
        <v>21</v>
      </c>
      <c r="B24" s="287" t="s">
        <v>4</v>
      </c>
      <c r="C24" s="75">
        <v>68</v>
      </c>
      <c r="D24" s="87">
        <v>4184.7339744453984</v>
      </c>
      <c r="E24" s="64"/>
      <c r="F24" s="286">
        <v>21</v>
      </c>
      <c r="G24" s="287" t="s">
        <v>3</v>
      </c>
      <c r="H24" s="81">
        <v>-315.69195883641646</v>
      </c>
      <c r="I24" s="87">
        <v>4353.1331638916745</v>
      </c>
      <c r="J24" s="64"/>
      <c r="K24" s="286">
        <v>21</v>
      </c>
      <c r="L24" s="287" t="s">
        <v>21</v>
      </c>
      <c r="M24" s="81">
        <v>788.45330084607133</v>
      </c>
      <c r="N24" s="81">
        <v>525.57962697274036</v>
      </c>
      <c r="O24" s="87">
        <v>4528.4327206633807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9" customFormat="1" ht="13.35" customHeight="1" thickBot="1">
      <c r="A25" s="286">
        <v>22</v>
      </c>
      <c r="B25" s="287" t="s">
        <v>8</v>
      </c>
      <c r="C25" s="75">
        <v>67</v>
      </c>
      <c r="D25" s="87">
        <v>4174.1464388915692</v>
      </c>
      <c r="E25" s="64"/>
      <c r="F25" s="299">
        <v>22</v>
      </c>
      <c r="G25" s="287" t="s">
        <v>8</v>
      </c>
      <c r="H25" s="81">
        <v>205.03964651581322</v>
      </c>
      <c r="I25" s="87">
        <v>4349.7902037873309</v>
      </c>
      <c r="J25" s="64"/>
      <c r="K25" s="299">
        <v>22</v>
      </c>
      <c r="L25" s="287" t="s">
        <v>35</v>
      </c>
      <c r="M25" s="81">
        <v>497.3935266470985</v>
      </c>
      <c r="N25" s="81">
        <v>38.4982520699172</v>
      </c>
      <c r="O25" s="87">
        <v>4517.7931782417154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s="59" customFormat="1" ht="13.35" customHeight="1">
      <c r="A26" s="286">
        <v>23</v>
      </c>
      <c r="B26" s="287" t="s">
        <v>10</v>
      </c>
      <c r="C26" s="75">
        <v>68</v>
      </c>
      <c r="D26" s="87">
        <v>4144.7505572715181</v>
      </c>
      <c r="E26" s="64"/>
      <c r="F26" s="300">
        <v>23</v>
      </c>
      <c r="G26" s="287" t="s">
        <v>10</v>
      </c>
      <c r="H26" s="81">
        <v>163.90079857292346</v>
      </c>
      <c r="I26" s="87">
        <v>4338.0472374644924</v>
      </c>
      <c r="J26" s="64"/>
      <c r="K26" s="300">
        <v>23</v>
      </c>
      <c r="L26" s="287" t="s">
        <v>31</v>
      </c>
      <c r="M26" s="81">
        <v>619.24506996326534</v>
      </c>
      <c r="N26" s="81">
        <v>394.30701754385967</v>
      </c>
      <c r="O26" s="87">
        <v>4359.3617659975644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s="59" customFormat="1" ht="13.35" customHeight="1">
      <c r="A27" s="286">
        <v>24</v>
      </c>
      <c r="B27" s="287" t="s">
        <v>32</v>
      </c>
      <c r="C27" s="75">
        <v>72</v>
      </c>
      <c r="D27" s="87">
        <v>4046.743843392157</v>
      </c>
      <c r="E27" s="64"/>
      <c r="F27" s="286">
        <v>24</v>
      </c>
      <c r="G27" s="287" t="s">
        <v>4</v>
      </c>
      <c r="H27" s="81">
        <v>273.92986915818705</v>
      </c>
      <c r="I27" s="87">
        <v>4320.6737125503441</v>
      </c>
      <c r="J27" s="64"/>
      <c r="K27" s="286">
        <v>24</v>
      </c>
      <c r="L27" s="287" t="s">
        <v>3</v>
      </c>
      <c r="M27" s="81">
        <v>-315.69195883641646</v>
      </c>
      <c r="N27" s="82">
        <v>0</v>
      </c>
      <c r="O27" s="87">
        <v>4353.1331638916745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s="59" customFormat="1" ht="13.35" customHeight="1" thickBot="1">
      <c r="A28" s="286">
        <v>25</v>
      </c>
      <c r="B28" s="287" t="s">
        <v>25</v>
      </c>
      <c r="C28" s="75">
        <v>65</v>
      </c>
      <c r="D28" s="87">
        <v>4014.99970940399</v>
      </c>
      <c r="E28" s="64"/>
      <c r="F28" s="299">
        <v>25</v>
      </c>
      <c r="G28" s="287" t="s">
        <v>18</v>
      </c>
      <c r="H28" s="81">
        <v>830.81490919168778</v>
      </c>
      <c r="I28" s="87">
        <v>4318.1884055486562</v>
      </c>
      <c r="J28" s="64"/>
      <c r="K28" s="299">
        <v>25</v>
      </c>
      <c r="L28" s="287" t="s">
        <v>8</v>
      </c>
      <c r="M28" s="81">
        <v>205.03964651581322</v>
      </c>
      <c r="N28" s="82">
        <v>0</v>
      </c>
      <c r="O28" s="87">
        <v>4349.7902037873309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s="59" customFormat="1" ht="13.35" customHeight="1">
      <c r="A29" s="286">
        <v>26</v>
      </c>
      <c r="B29" s="287" t="s">
        <v>29</v>
      </c>
      <c r="C29" s="75">
        <v>72</v>
      </c>
      <c r="D29" s="87">
        <v>3981.9013995247001</v>
      </c>
      <c r="E29" s="64"/>
      <c r="F29" s="300">
        <v>26</v>
      </c>
      <c r="G29" s="287" t="s">
        <v>26</v>
      </c>
      <c r="H29" s="81">
        <v>475.85011501501896</v>
      </c>
      <c r="I29" s="87">
        <v>4234.0847190640015</v>
      </c>
      <c r="J29" s="64"/>
      <c r="K29" s="300">
        <v>26</v>
      </c>
      <c r="L29" s="287" t="s">
        <v>10</v>
      </c>
      <c r="M29" s="81">
        <v>163.90079857292346</v>
      </c>
      <c r="N29" s="81">
        <v>0</v>
      </c>
      <c r="O29" s="87">
        <v>4338.0472374644924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s="59" customFormat="1" ht="13.35" customHeight="1">
      <c r="A30" s="286">
        <v>27</v>
      </c>
      <c r="B30" s="287" t="s">
        <v>7</v>
      </c>
      <c r="C30" s="75">
        <v>70</v>
      </c>
      <c r="D30" s="87">
        <v>3758.2346040489829</v>
      </c>
      <c r="E30" s="64"/>
      <c r="F30" s="286">
        <v>27</v>
      </c>
      <c r="G30" s="287" t="s">
        <v>28</v>
      </c>
      <c r="H30" s="81">
        <v>524.16164881719567</v>
      </c>
      <c r="I30" s="87">
        <v>4216.163754645926</v>
      </c>
      <c r="J30" s="64"/>
      <c r="K30" s="286">
        <v>27</v>
      </c>
      <c r="L30" s="287" t="s">
        <v>4</v>
      </c>
      <c r="M30" s="81">
        <v>273.92986915818705</v>
      </c>
      <c r="N30" s="82">
        <v>0</v>
      </c>
      <c r="O30" s="87">
        <v>4320.6737125503441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s="59" customFormat="1" ht="13.35" customHeight="1" thickBot="1">
      <c r="A31" s="286">
        <v>28</v>
      </c>
      <c r="B31" s="287" t="s">
        <v>26</v>
      </c>
      <c r="C31" s="75">
        <v>70</v>
      </c>
      <c r="D31" s="87">
        <v>3745.6147934742726</v>
      </c>
      <c r="E31" s="64"/>
      <c r="F31" s="299">
        <v>28</v>
      </c>
      <c r="G31" s="287" t="s">
        <v>32</v>
      </c>
      <c r="H31" s="81">
        <v>445.44227669081818</v>
      </c>
      <c r="I31" s="87">
        <v>4191.0570701650904</v>
      </c>
      <c r="J31" s="64"/>
      <c r="K31" s="299">
        <v>28</v>
      </c>
      <c r="L31" s="287" t="s">
        <v>28</v>
      </c>
      <c r="M31" s="81">
        <v>524.16164881719567</v>
      </c>
      <c r="N31" s="81">
        <v>26.84910086004691</v>
      </c>
      <c r="O31" s="87">
        <v>4243.0128555059728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s="59" customFormat="1" ht="13.35" customHeight="1">
      <c r="A32" s="286">
        <v>29</v>
      </c>
      <c r="B32" s="287" t="s">
        <v>35</v>
      </c>
      <c r="C32" s="75">
        <v>70</v>
      </c>
      <c r="D32" s="87">
        <v>3692.0021058287307</v>
      </c>
      <c r="E32" s="64"/>
      <c r="F32" s="300">
        <v>29</v>
      </c>
      <c r="G32" s="287" t="s">
        <v>5</v>
      </c>
      <c r="H32" s="81">
        <v>-293.50943558680518</v>
      </c>
      <c r="I32" s="87">
        <v>4065.0485867690086</v>
      </c>
      <c r="J32" s="64"/>
      <c r="K32" s="300">
        <v>29</v>
      </c>
      <c r="L32" s="287" t="s">
        <v>26</v>
      </c>
      <c r="M32" s="81">
        <v>475.85011501501896</v>
      </c>
      <c r="N32" s="82">
        <v>0</v>
      </c>
      <c r="O32" s="87">
        <v>4234.0847190640015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59" customFormat="1" ht="13.35" customHeight="1">
      <c r="A33" s="286">
        <v>30</v>
      </c>
      <c r="B33" s="287" t="s">
        <v>13</v>
      </c>
      <c r="C33" s="75">
        <v>65</v>
      </c>
      <c r="D33" s="87">
        <v>3622.0514321380374</v>
      </c>
      <c r="E33" s="64"/>
      <c r="F33" s="286">
        <v>30</v>
      </c>
      <c r="G33" s="287" t="s">
        <v>21</v>
      </c>
      <c r="H33" s="81">
        <v>788.45330084607133</v>
      </c>
      <c r="I33" s="87">
        <v>4002.8530936906404</v>
      </c>
      <c r="J33" s="64"/>
      <c r="K33" s="286">
        <v>30</v>
      </c>
      <c r="L33" s="287" t="s">
        <v>32</v>
      </c>
      <c r="M33" s="81">
        <v>445.44227669081818</v>
      </c>
      <c r="N33" s="82">
        <v>0</v>
      </c>
      <c r="O33" s="87">
        <v>4191.0570701650904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s="59" customFormat="1" ht="13.35" customHeight="1" thickBot="1">
      <c r="A34" s="286">
        <v>31</v>
      </c>
      <c r="B34" s="287" t="s">
        <v>28</v>
      </c>
      <c r="C34" s="75">
        <v>70</v>
      </c>
      <c r="D34" s="87">
        <v>3580.7364490259083</v>
      </c>
      <c r="E34" s="64"/>
      <c r="F34" s="299">
        <v>31</v>
      </c>
      <c r="G34" s="287" t="s">
        <v>13</v>
      </c>
      <c r="H34" s="81">
        <v>372.02637946208426</v>
      </c>
      <c r="I34" s="87">
        <v>3994.0778116001215</v>
      </c>
      <c r="J34" s="64"/>
      <c r="K34" s="299">
        <v>31</v>
      </c>
      <c r="L34" s="287" t="s">
        <v>5</v>
      </c>
      <c r="M34" s="81">
        <v>-293.50943558680518</v>
      </c>
      <c r="N34" s="81">
        <v>0</v>
      </c>
      <c r="O34" s="87">
        <v>4065.0485867690086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s="59" customFormat="1" ht="13.35" customHeight="1">
      <c r="A35" s="286">
        <v>32</v>
      </c>
      <c r="B35" s="287" t="s">
        <v>17</v>
      </c>
      <c r="C35" s="75">
        <v>62</v>
      </c>
      <c r="D35" s="87">
        <v>3535.3572828739766</v>
      </c>
      <c r="E35" s="64"/>
      <c r="F35" s="300">
        <v>32</v>
      </c>
      <c r="G35" s="287" t="s">
        <v>31</v>
      </c>
      <c r="H35" s="81">
        <v>619.24506996326534</v>
      </c>
      <c r="I35" s="87">
        <v>3965.0547484537051</v>
      </c>
      <c r="J35" s="64"/>
      <c r="K35" s="300">
        <v>32</v>
      </c>
      <c r="L35" s="287" t="s">
        <v>13</v>
      </c>
      <c r="M35" s="81">
        <v>372.02637946208426</v>
      </c>
      <c r="N35" s="82">
        <v>0</v>
      </c>
      <c r="O35" s="87">
        <v>3994.0778116001215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s="59" customFormat="1" ht="13.35" customHeight="1">
      <c r="A36" s="286">
        <v>33</v>
      </c>
      <c r="B36" s="287" t="s">
        <v>22</v>
      </c>
      <c r="C36" s="75">
        <v>72</v>
      </c>
      <c r="D36" s="87">
        <v>3487.3734963569682</v>
      </c>
      <c r="E36" s="64"/>
      <c r="F36" s="286">
        <v>33</v>
      </c>
      <c r="G36" s="287" t="s">
        <v>17</v>
      </c>
      <c r="H36" s="81">
        <v>-84.263897606071595</v>
      </c>
      <c r="I36" s="87">
        <v>3930.7358117979184</v>
      </c>
      <c r="J36" s="64"/>
      <c r="K36" s="286">
        <v>33</v>
      </c>
      <c r="L36" s="287" t="s">
        <v>17</v>
      </c>
      <c r="M36" s="81">
        <v>-84.263897606071595</v>
      </c>
      <c r="N36" s="81">
        <v>0</v>
      </c>
      <c r="O36" s="87">
        <v>3930.7358117979184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s="59" customFormat="1" ht="13.35" customHeight="1" thickBot="1">
      <c r="A37" s="286">
        <v>34</v>
      </c>
      <c r="B37" s="287" t="s">
        <v>27</v>
      </c>
      <c r="C37" s="75">
        <v>70</v>
      </c>
      <c r="D37" s="87">
        <v>3420.9441877062404</v>
      </c>
      <c r="E37" s="64"/>
      <c r="F37" s="299">
        <v>34</v>
      </c>
      <c r="G37" s="287" t="s">
        <v>25</v>
      </c>
      <c r="H37" s="81">
        <v>340.25606310595464</v>
      </c>
      <c r="I37" s="87">
        <v>3920.9925121318629</v>
      </c>
      <c r="J37" s="64"/>
      <c r="K37" s="299">
        <v>34</v>
      </c>
      <c r="L37" s="287" t="s">
        <v>25</v>
      </c>
      <c r="M37" s="81">
        <v>340.25606310595464</v>
      </c>
      <c r="N37" s="81">
        <v>0</v>
      </c>
      <c r="O37" s="87">
        <v>3920.9925121318629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s="59" customFormat="1" ht="13.35" customHeight="1">
      <c r="A38" s="286">
        <v>35</v>
      </c>
      <c r="B38" s="287" t="s">
        <v>31</v>
      </c>
      <c r="C38" s="75">
        <v>73</v>
      </c>
      <c r="D38" s="87">
        <v>3345.8096784904396</v>
      </c>
      <c r="E38" s="64"/>
      <c r="F38" s="300">
        <v>35</v>
      </c>
      <c r="G38" s="287" t="s">
        <v>29</v>
      </c>
      <c r="H38" s="81">
        <v>423.23415966322017</v>
      </c>
      <c r="I38" s="87">
        <v>3844.1783473694604</v>
      </c>
      <c r="J38" s="64"/>
      <c r="K38" s="300">
        <v>35</v>
      </c>
      <c r="L38" s="287" t="s">
        <v>27</v>
      </c>
      <c r="M38" s="81">
        <v>502.89416276639679</v>
      </c>
      <c r="N38" s="81">
        <v>170.20043103448276</v>
      </c>
      <c r="O38" s="87">
        <v>3846.582662734641</v>
      </c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s="59" customFormat="1" ht="13.35" customHeight="1">
      <c r="A39" s="286">
        <v>36</v>
      </c>
      <c r="B39" s="287" t="s">
        <v>21</v>
      </c>
      <c r="C39" s="75">
        <v>74</v>
      </c>
      <c r="D39" s="87">
        <v>3214.3997928445692</v>
      </c>
      <c r="E39" s="64"/>
      <c r="F39" s="286">
        <v>36</v>
      </c>
      <c r="G39" s="287" t="s">
        <v>27</v>
      </c>
      <c r="H39" s="81">
        <v>502.89416276639679</v>
      </c>
      <c r="I39" s="87">
        <v>3676.3822317001582</v>
      </c>
      <c r="J39" s="64"/>
      <c r="K39" s="286">
        <v>36</v>
      </c>
      <c r="L39" s="287" t="s">
        <v>29</v>
      </c>
      <c r="M39" s="81">
        <v>423.23415966322017</v>
      </c>
      <c r="N39" s="82">
        <v>0</v>
      </c>
      <c r="O39" s="87">
        <v>3844.1783473694604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s="59" customFormat="1" ht="13.35" customHeight="1" thickBot="1">
      <c r="A40" s="288">
        <v>37</v>
      </c>
      <c r="B40" s="289" t="s">
        <v>18</v>
      </c>
      <c r="C40" s="77">
        <v>70</v>
      </c>
      <c r="D40" s="97">
        <v>3173.4880689337615</v>
      </c>
      <c r="E40" s="64"/>
      <c r="F40" s="303">
        <v>37</v>
      </c>
      <c r="G40" s="289" t="s">
        <v>22</v>
      </c>
      <c r="H40" s="85">
        <v>29.508765434566886</v>
      </c>
      <c r="I40" s="97">
        <v>3564.8660483085437</v>
      </c>
      <c r="J40" s="64"/>
      <c r="K40" s="303">
        <v>37</v>
      </c>
      <c r="L40" s="289" t="s">
        <v>22</v>
      </c>
      <c r="M40" s="85">
        <v>29.508765434566886</v>
      </c>
      <c r="N40" s="82">
        <v>0</v>
      </c>
      <c r="O40" s="88">
        <v>3564.8660483085437</v>
      </c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s="59" customFormat="1" ht="18" customHeight="1" thickBot="1">
      <c r="A41" s="290" t="s">
        <v>33</v>
      </c>
      <c r="B41" s="291"/>
      <c r="C41" s="292">
        <v>64.555891309774879</v>
      </c>
      <c r="D41" s="293">
        <v>5290.5595512394966</v>
      </c>
      <c r="E41" s="64"/>
      <c r="F41" s="290" t="s">
        <v>33</v>
      </c>
      <c r="G41" s="291"/>
      <c r="H41" s="294"/>
      <c r="I41" s="293">
        <v>5290.5595512394966</v>
      </c>
      <c r="J41" s="64"/>
      <c r="K41" s="290" t="s">
        <v>33</v>
      </c>
      <c r="L41" s="291"/>
      <c r="M41" s="294"/>
      <c r="N41" s="294"/>
      <c r="O41" s="293">
        <f>I41</f>
        <v>5290.5595512394966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s="59" customFormat="1" ht="9.9499999999999993" customHeight="1" thickBot="1">
      <c r="A42" s="69"/>
      <c r="B42" s="65"/>
      <c r="C42" s="66"/>
      <c r="D42" s="67"/>
      <c r="E42" s="68"/>
      <c r="F42" s="71"/>
      <c r="G42" s="71"/>
      <c r="H42" s="72"/>
      <c r="I42" s="73"/>
      <c r="J42" s="68"/>
      <c r="K42" s="71"/>
      <c r="L42" s="71"/>
      <c r="M42" s="72"/>
      <c r="N42" s="72"/>
      <c r="O42" s="73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s="59" customFormat="1" ht="18" customHeight="1" thickBot="1">
      <c r="A43" s="89" t="s">
        <v>72</v>
      </c>
      <c r="B43" s="110"/>
      <c r="C43" s="111"/>
      <c r="D43" s="110"/>
      <c r="E43" s="90"/>
      <c r="F43" s="90"/>
      <c r="G43" s="90"/>
      <c r="H43" s="90"/>
      <c r="I43" s="91"/>
      <c r="J43" s="92"/>
      <c r="K43" s="92"/>
      <c r="L43" s="92"/>
      <c r="M43" s="92"/>
      <c r="N43" s="92"/>
      <c r="O43" s="93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2.6" customHeight="1">
      <c r="A44" s="94"/>
      <c r="B44" s="94"/>
      <c r="C44" s="95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</row>
    <row r="45" spans="1:26" ht="12.6" customHeight="1">
      <c r="A45" s="94"/>
      <c r="B45" s="94"/>
      <c r="C45" s="95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</row>
    <row r="46" spans="1:26" ht="12.6" customHeight="1">
      <c r="A46" s="94"/>
      <c r="B46" s="94"/>
      <c r="C46" s="95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</row>
    <row r="47" spans="1:26" ht="12.6" customHeight="1">
      <c r="A47" s="94"/>
      <c r="B47" s="94"/>
      <c r="C47" s="95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</row>
    <row r="48" spans="1:26" ht="12.6" customHeight="1">
      <c r="A48" s="94"/>
      <c r="B48" s="94"/>
      <c r="C48" s="95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</row>
    <row r="49" spans="1:26" ht="12.6" customHeight="1">
      <c r="A49" s="94"/>
      <c r="B49" s="94"/>
      <c r="C49" s="95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</row>
    <row r="50" spans="1:26" ht="12.6" customHeight="1">
      <c r="A50" s="94"/>
      <c r="B50" s="94"/>
      <c r="C50" s="95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</row>
    <row r="51" spans="1:26" ht="12.6" customHeight="1">
      <c r="A51" s="94"/>
      <c r="B51" s="94"/>
      <c r="C51" s="95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spans="1:26" ht="12.6" customHeight="1">
      <c r="A52" s="94"/>
      <c r="B52" s="94"/>
      <c r="C52" s="95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spans="1:26" ht="12.6" customHeight="1">
      <c r="A53" s="94"/>
      <c r="B53" s="94"/>
      <c r="C53" s="95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spans="1:26" ht="12.6" customHeight="1">
      <c r="A54" s="94"/>
      <c r="B54" s="94"/>
      <c r="C54" s="95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spans="1:26" ht="12.6" customHeight="1">
      <c r="A55" s="94"/>
      <c r="B55" s="94"/>
      <c r="C55" s="95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spans="1:26" ht="12.6" customHeight="1">
      <c r="A56" s="94"/>
      <c r="B56" s="94"/>
      <c r="C56" s="95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spans="1:26" ht="12.6" customHeight="1">
      <c r="A57" s="94"/>
      <c r="B57" s="94"/>
      <c r="C57" s="95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spans="1:26" ht="12.6" customHeight="1">
      <c r="A58" s="94"/>
      <c r="B58" s="94"/>
      <c r="C58" s="95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spans="1:26" ht="12.6" customHeight="1">
      <c r="A59" s="94"/>
      <c r="B59" s="94"/>
      <c r="C59" s="95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spans="1:26" ht="12.6" customHeight="1">
      <c r="A60" s="94"/>
      <c r="B60" s="94"/>
      <c r="C60" s="95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spans="1:26" ht="12.6" customHeight="1">
      <c r="A61" s="94"/>
      <c r="B61" s="94"/>
      <c r="C61" s="95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</row>
    <row r="62" spans="1:26" ht="12.6" customHeight="1">
      <c r="A62" s="94"/>
      <c r="B62" s="94"/>
      <c r="C62" s="95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</row>
    <row r="63" spans="1:26" ht="12.6" customHeight="1">
      <c r="A63" s="94"/>
      <c r="B63" s="94"/>
      <c r="C63" s="95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</row>
    <row r="64" spans="1:26" ht="12.6" customHeight="1">
      <c r="A64" s="94"/>
      <c r="B64" s="94"/>
      <c r="C64" s="95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</row>
    <row r="65" spans="1:26" ht="12.6" customHeight="1">
      <c r="A65" s="94"/>
      <c r="B65" s="94"/>
      <c r="C65" s="95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</row>
  </sheetData>
  <sheetProtection sheet="1" objects="1" scenarios="1"/>
  <mergeCells count="16">
    <mergeCell ref="L2:L3"/>
    <mergeCell ref="N2:N3"/>
    <mergeCell ref="O2:O3"/>
    <mergeCell ref="A41:B41"/>
    <mergeCell ref="F41:G41"/>
    <mergeCell ref="K41:L41"/>
    <mergeCell ref="M2:M3"/>
    <mergeCell ref="A2:A3"/>
    <mergeCell ref="B2:B3"/>
    <mergeCell ref="C2:C3"/>
    <mergeCell ref="D2:D3"/>
    <mergeCell ref="F2:F3"/>
    <mergeCell ref="G2:G3"/>
    <mergeCell ref="H2:H3"/>
    <mergeCell ref="I2:I3"/>
    <mergeCell ref="K2:K3"/>
  </mergeCells>
  <printOptions horizontalCentered="1"/>
  <pageMargins left="0" right="0" top="0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66"/>
  <sheetViews>
    <sheetView zoomScale="150" zoomScaleNormal="150" workbookViewId="0">
      <pane xSplit="2" ySplit="4" topLeftCell="C5" activePane="bottomRight" state="frozen"/>
      <selection activeCell="I28" sqref="I28"/>
      <selection pane="topRight" activeCell="I28" sqref="I28"/>
      <selection pane="bottomLeft" activeCell="I28" sqref="I28"/>
      <selection pane="bottomRight" activeCell="B9" sqref="B9"/>
    </sheetView>
  </sheetViews>
  <sheetFormatPr baseColWidth="10" defaultColWidth="10.7109375" defaultRowHeight="12.6" customHeight="1"/>
  <cols>
    <col min="1" max="1" width="2.7109375" style="42" customWidth="1"/>
    <col min="2" max="2" width="15.7109375" style="43" customWidth="1"/>
    <col min="3" max="3" width="8.28515625" style="43" customWidth="1"/>
    <col min="4" max="4" width="8.7109375" style="349" customWidth="1"/>
    <col min="5" max="6" width="10.7109375" style="43" customWidth="1"/>
    <col min="7" max="8" width="8.7109375" style="43" customWidth="1"/>
    <col min="9" max="9" width="10.7109375" style="43" customWidth="1"/>
    <col min="10" max="11" width="8.7109375" style="43" customWidth="1"/>
    <col min="12" max="16384" width="10.7109375" style="42"/>
  </cols>
  <sheetData>
    <row r="1" spans="1:25" s="39" customFormat="1" ht="18" customHeight="1" thickBot="1">
      <c r="A1" s="10" t="s">
        <v>80</v>
      </c>
      <c r="B1" s="45"/>
      <c r="C1" s="46"/>
      <c r="D1" s="345"/>
      <c r="E1" s="331"/>
      <c r="F1" s="46"/>
      <c r="G1" s="46"/>
      <c r="H1" s="46"/>
      <c r="I1" s="46"/>
      <c r="J1" s="46"/>
      <c r="K1" s="46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s="40" customFormat="1" ht="12.6" customHeight="1">
      <c r="A2" s="354" t="s">
        <v>38</v>
      </c>
      <c r="B2" s="355"/>
      <c r="C2" s="227" t="s">
        <v>83</v>
      </c>
      <c r="D2" s="227" t="s">
        <v>93</v>
      </c>
      <c r="E2" s="332" t="s">
        <v>86</v>
      </c>
      <c r="F2" s="338" t="s">
        <v>89</v>
      </c>
      <c r="G2" s="340" t="s">
        <v>87</v>
      </c>
      <c r="H2" s="342" t="s">
        <v>91</v>
      </c>
      <c r="I2" s="340" t="s">
        <v>90</v>
      </c>
      <c r="J2" s="253" t="s">
        <v>88</v>
      </c>
      <c r="K2" s="342" t="s">
        <v>92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s="40" customFormat="1" ht="12.6" customHeight="1">
      <c r="A3" s="356"/>
      <c r="B3" s="357"/>
      <c r="C3" s="228"/>
      <c r="D3" s="228"/>
      <c r="E3" s="333"/>
      <c r="F3" s="338"/>
      <c r="G3" s="340"/>
      <c r="H3" s="343"/>
      <c r="I3" s="340"/>
      <c r="J3" s="253"/>
      <c r="K3" s="343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40" customFormat="1" ht="12.6" customHeight="1" thickBot="1">
      <c r="A4" s="358"/>
      <c r="B4" s="359"/>
      <c r="C4" s="229"/>
      <c r="D4" s="229"/>
      <c r="E4" s="334"/>
      <c r="F4" s="339"/>
      <c r="G4" s="341"/>
      <c r="H4" s="344"/>
      <c r="I4" s="341"/>
      <c r="J4" s="254"/>
      <c r="K4" s="344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s="40" customFormat="1" ht="13.35" customHeight="1">
      <c r="A5" s="262">
        <v>1</v>
      </c>
      <c r="B5" s="263" t="s">
        <v>0</v>
      </c>
      <c r="C5" s="316">
        <v>33390</v>
      </c>
      <c r="D5" s="352">
        <v>62</v>
      </c>
      <c r="E5" s="312">
        <v>7373.6397557745986</v>
      </c>
      <c r="F5" s="312">
        <f>'Perequation horizontale'!K5+'Perequation horizontale'!L5</f>
        <v>8973176.6673553474</v>
      </c>
      <c r="G5" s="312">
        <f>-F5/C5</f>
        <v>-268.73844466473037</v>
      </c>
      <c r="H5" s="312">
        <f>E5+G5</f>
        <v>7104.9013111098684</v>
      </c>
      <c r="I5" s="313">
        <f>'Perequation verticale'!J3</f>
        <v>0</v>
      </c>
      <c r="J5" s="312">
        <f>-I5/C5</f>
        <v>0</v>
      </c>
      <c r="K5" s="312">
        <f>H5+J5</f>
        <v>7104.9013111098684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</row>
    <row r="6" spans="1:25" s="40" customFormat="1" ht="13.35" customHeight="1" thickBot="1">
      <c r="A6" s="264">
        <v>2</v>
      </c>
      <c r="B6" s="265" t="s">
        <v>1</v>
      </c>
      <c r="C6" s="323">
        <v>2602</v>
      </c>
      <c r="D6" s="353">
        <v>65</v>
      </c>
      <c r="E6" s="319">
        <v>5330.7210848503546</v>
      </c>
      <c r="F6" s="319">
        <f>'Perequation horizontale'!K6+'Perequation horizontale'!L6</f>
        <v>806245.1618753256</v>
      </c>
      <c r="G6" s="319">
        <f t="shared" ref="G6:G41" si="0">-F6/C6</f>
        <v>-309.85594230412204</v>
      </c>
      <c r="H6" s="319">
        <f t="shared" ref="H6:H41" si="1">E6+G6</f>
        <v>5020.8651425462322</v>
      </c>
      <c r="I6" s="320">
        <f>'Perequation verticale'!J4</f>
        <v>0</v>
      </c>
      <c r="J6" s="319">
        <f t="shared" ref="J6:J41" si="2">-I6/C6</f>
        <v>0</v>
      </c>
      <c r="K6" s="319">
        <f t="shared" ref="K6:K41" si="3">H6+J6</f>
        <v>5020.8651425462322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s="40" customFormat="1" ht="13.35" customHeight="1">
      <c r="A7" s="264">
        <v>3</v>
      </c>
      <c r="B7" s="265" t="s">
        <v>2</v>
      </c>
      <c r="C7" s="316">
        <v>3256</v>
      </c>
      <c r="D7" s="352">
        <v>61</v>
      </c>
      <c r="E7" s="312">
        <v>6859.2643250697829</v>
      </c>
      <c r="F7" s="312">
        <f>'Perequation horizontale'!K7+'Perequation horizontale'!L7</f>
        <v>2202987.2822288447</v>
      </c>
      <c r="G7" s="312">
        <f t="shared" si="0"/>
        <v>-676.59314564767953</v>
      </c>
      <c r="H7" s="312">
        <f t="shared" si="1"/>
        <v>6182.6711794221037</v>
      </c>
      <c r="I7" s="313">
        <f>'Perequation verticale'!J5</f>
        <v>0</v>
      </c>
      <c r="J7" s="312">
        <f t="shared" si="2"/>
        <v>0</v>
      </c>
      <c r="K7" s="312">
        <f t="shared" si="3"/>
        <v>6182.6711794221037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s="40" customFormat="1" ht="13.35" customHeight="1" thickBot="1">
      <c r="A8" s="264">
        <v>71</v>
      </c>
      <c r="B8" s="265" t="s">
        <v>34</v>
      </c>
      <c r="C8" s="323">
        <v>4843</v>
      </c>
      <c r="D8" s="353">
        <v>52</v>
      </c>
      <c r="E8" s="319">
        <v>6110.7513713339958</v>
      </c>
      <c r="F8" s="319">
        <f>'Perequation horizontale'!K8+'Perequation horizontale'!L8</f>
        <v>5373179.7161390111</v>
      </c>
      <c r="G8" s="319">
        <f t="shared" si="0"/>
        <v>-1109.4734082467501</v>
      </c>
      <c r="H8" s="319">
        <f t="shared" si="1"/>
        <v>5001.2779630872456</v>
      </c>
      <c r="I8" s="320">
        <f>'Perequation verticale'!J6</f>
        <v>0</v>
      </c>
      <c r="J8" s="319">
        <f t="shared" si="2"/>
        <v>0</v>
      </c>
      <c r="K8" s="319">
        <f t="shared" si="3"/>
        <v>5001.2779630872456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5" s="40" customFormat="1" ht="13.35" customHeight="1">
      <c r="A9" s="264">
        <v>6</v>
      </c>
      <c r="B9" s="265" t="s">
        <v>3</v>
      </c>
      <c r="C9" s="316">
        <v>1570</v>
      </c>
      <c r="D9" s="352">
        <v>61</v>
      </c>
      <c r="E9" s="312">
        <v>4668.8251227280907</v>
      </c>
      <c r="F9" s="312">
        <f>'Perequation horizontale'!K9+'Perequation horizontale'!L9</f>
        <v>495636.37537317385</v>
      </c>
      <c r="G9" s="312">
        <f t="shared" si="0"/>
        <v>-315.69195883641646</v>
      </c>
      <c r="H9" s="312">
        <f t="shared" si="1"/>
        <v>4353.1331638916745</v>
      </c>
      <c r="I9" s="313">
        <f>'Perequation verticale'!J7</f>
        <v>0</v>
      </c>
      <c r="J9" s="312">
        <f t="shared" si="2"/>
        <v>0</v>
      </c>
      <c r="K9" s="312">
        <f t="shared" si="3"/>
        <v>4353.1331638916745</v>
      </c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s="40" customFormat="1" ht="13.35" customHeight="1" thickBot="1">
      <c r="A10" s="264">
        <v>7</v>
      </c>
      <c r="B10" s="265" t="s">
        <v>4</v>
      </c>
      <c r="C10" s="323">
        <v>1918</v>
      </c>
      <c r="D10" s="353">
        <v>72</v>
      </c>
      <c r="E10" s="319">
        <v>4046.743843392157</v>
      </c>
      <c r="F10" s="319">
        <f>'Perequation horizontale'!K10+'Perequation horizontale'!L10</f>
        <v>-525397.48904540273</v>
      </c>
      <c r="G10" s="319">
        <f t="shared" si="0"/>
        <v>273.92986915818705</v>
      </c>
      <c r="H10" s="319">
        <f t="shared" si="1"/>
        <v>4320.6737125503441</v>
      </c>
      <c r="I10" s="320">
        <f>'Perequation verticale'!J8</f>
        <v>0</v>
      </c>
      <c r="J10" s="319">
        <f t="shared" si="2"/>
        <v>0</v>
      </c>
      <c r="K10" s="319">
        <f t="shared" si="3"/>
        <v>4320.6737125503441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s="40" customFormat="1" ht="13.35" customHeight="1">
      <c r="A11" s="264">
        <v>8</v>
      </c>
      <c r="B11" s="265" t="s">
        <v>5</v>
      </c>
      <c r="C11" s="316">
        <v>257</v>
      </c>
      <c r="D11" s="352">
        <v>68</v>
      </c>
      <c r="E11" s="312">
        <v>4358.5580223558136</v>
      </c>
      <c r="F11" s="312">
        <f>'Perequation horizontale'!K11+'Perequation horizontale'!L11</f>
        <v>75431.924945808933</v>
      </c>
      <c r="G11" s="312">
        <f t="shared" si="0"/>
        <v>-293.50943558680518</v>
      </c>
      <c r="H11" s="312">
        <f t="shared" si="1"/>
        <v>4065.0485867690086</v>
      </c>
      <c r="I11" s="313">
        <f>'Perequation verticale'!J9</f>
        <v>0</v>
      </c>
      <c r="J11" s="312">
        <f t="shared" si="2"/>
        <v>0</v>
      </c>
      <c r="K11" s="312">
        <f t="shared" si="3"/>
        <v>4065.0485867690086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s="40" customFormat="1" ht="13.35" customHeight="1" thickBot="1">
      <c r="A12" s="264">
        <v>9</v>
      </c>
      <c r="B12" s="265" t="s">
        <v>6</v>
      </c>
      <c r="C12" s="323">
        <v>4437</v>
      </c>
      <c r="D12" s="353">
        <v>61</v>
      </c>
      <c r="E12" s="319">
        <v>5099.0689380303829</v>
      </c>
      <c r="F12" s="319">
        <f>'Perequation horizontale'!K12+'Perequation horizontale'!L12</f>
        <v>1222226.845703728</v>
      </c>
      <c r="G12" s="319">
        <f t="shared" si="0"/>
        <v>-275.46243987012127</v>
      </c>
      <c r="H12" s="319">
        <f t="shared" si="1"/>
        <v>4823.6064981602613</v>
      </c>
      <c r="I12" s="320">
        <f>'Perequation verticale'!J10</f>
        <v>0</v>
      </c>
      <c r="J12" s="319">
        <f t="shared" si="2"/>
        <v>0</v>
      </c>
      <c r="K12" s="319">
        <f t="shared" si="3"/>
        <v>4823.6064981602613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s="40" customFormat="1" ht="13.35" customHeight="1">
      <c r="A13" s="264">
        <v>10</v>
      </c>
      <c r="B13" s="265" t="s">
        <v>7</v>
      </c>
      <c r="C13" s="316">
        <v>961</v>
      </c>
      <c r="D13" s="352">
        <v>68</v>
      </c>
      <c r="E13" s="312">
        <v>4184.7339744453984</v>
      </c>
      <c r="F13" s="312">
        <f>'Perequation horizontale'!K13+'Perequation horizontale'!L13</f>
        <v>-351260.42742637527</v>
      </c>
      <c r="G13" s="312">
        <f t="shared" si="0"/>
        <v>365.51553322203461</v>
      </c>
      <c r="H13" s="312">
        <f t="shared" si="1"/>
        <v>4550.2495076674331</v>
      </c>
      <c r="I13" s="313">
        <f>'Perequation verticale'!J11</f>
        <v>0</v>
      </c>
      <c r="J13" s="312">
        <f t="shared" si="2"/>
        <v>0</v>
      </c>
      <c r="K13" s="312">
        <f t="shared" si="3"/>
        <v>4550.2495076674331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s="40" customFormat="1" ht="13.35" customHeight="1" thickBot="1">
      <c r="A14" s="264">
        <v>11</v>
      </c>
      <c r="B14" s="265" t="s">
        <v>8</v>
      </c>
      <c r="C14" s="323">
        <v>5050</v>
      </c>
      <c r="D14" s="353">
        <v>68</v>
      </c>
      <c r="E14" s="319">
        <v>4144.7505572715181</v>
      </c>
      <c r="F14" s="319">
        <f>'Perequation horizontale'!K14+'Perequation horizontale'!L14</f>
        <v>-1035450.2149048568</v>
      </c>
      <c r="G14" s="319">
        <f t="shared" si="0"/>
        <v>205.03964651581322</v>
      </c>
      <c r="H14" s="319">
        <f t="shared" si="1"/>
        <v>4349.7902037873309</v>
      </c>
      <c r="I14" s="320">
        <f>'Perequation verticale'!J12</f>
        <v>0</v>
      </c>
      <c r="J14" s="319">
        <f t="shared" si="2"/>
        <v>0</v>
      </c>
      <c r="K14" s="319">
        <f t="shared" si="3"/>
        <v>4349.7902037873309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</row>
    <row r="15" spans="1:25" s="40" customFormat="1" ht="13.35" customHeight="1">
      <c r="A15" s="264">
        <v>12</v>
      </c>
      <c r="B15" s="265" t="s">
        <v>9</v>
      </c>
      <c r="C15" s="316">
        <v>4609</v>
      </c>
      <c r="D15" s="352">
        <v>63</v>
      </c>
      <c r="E15" s="312">
        <v>5128.2259927006144</v>
      </c>
      <c r="F15" s="312">
        <f>'Perequation horizontale'!K15+'Perequation horizontale'!L15</f>
        <v>899847.43464849296</v>
      </c>
      <c r="G15" s="312">
        <f t="shared" si="0"/>
        <v>-195.23702205434864</v>
      </c>
      <c r="H15" s="312">
        <f t="shared" si="1"/>
        <v>4932.9889706462654</v>
      </c>
      <c r="I15" s="313">
        <f>'Perequation verticale'!J13</f>
        <v>0</v>
      </c>
      <c r="J15" s="312">
        <f t="shared" si="2"/>
        <v>0</v>
      </c>
      <c r="K15" s="312">
        <f t="shared" si="3"/>
        <v>4932.9889706462654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</row>
    <row r="16" spans="1:25" s="40" customFormat="1" ht="13.35" customHeight="1" thickBot="1">
      <c r="A16" s="264">
        <v>73</v>
      </c>
      <c r="B16" s="265" t="s">
        <v>47</v>
      </c>
      <c r="C16" s="323">
        <v>8915</v>
      </c>
      <c r="D16" s="353">
        <v>58</v>
      </c>
      <c r="E16" s="319">
        <v>5662.5601906622078</v>
      </c>
      <c r="F16" s="319">
        <f>'Perequation horizontale'!K16+'Perequation horizontale'!L16</f>
        <v>4853981.0765424371</v>
      </c>
      <c r="G16" s="319">
        <f t="shared" si="0"/>
        <v>-544.47348026275233</v>
      </c>
      <c r="H16" s="319">
        <f t="shared" si="1"/>
        <v>5118.0867103994551</v>
      </c>
      <c r="I16" s="320">
        <f>'Perequation verticale'!J14</f>
        <v>0</v>
      </c>
      <c r="J16" s="319">
        <f t="shared" si="2"/>
        <v>0</v>
      </c>
      <c r="K16" s="319">
        <f t="shared" si="3"/>
        <v>5118.0867103994551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</row>
    <row r="17" spans="1:25" s="40" customFormat="1" ht="13.35" customHeight="1">
      <c r="A17" s="264">
        <v>15</v>
      </c>
      <c r="B17" s="265" t="s">
        <v>10</v>
      </c>
      <c r="C17" s="316">
        <v>5749</v>
      </c>
      <c r="D17" s="352">
        <v>67</v>
      </c>
      <c r="E17" s="312">
        <v>4174.1464388915692</v>
      </c>
      <c r="F17" s="312">
        <f>'Perequation horizontale'!K17+'Perequation horizontale'!L17</f>
        <v>-942265.69099573698</v>
      </c>
      <c r="G17" s="312">
        <f t="shared" si="0"/>
        <v>163.90079857292346</v>
      </c>
      <c r="H17" s="312">
        <f t="shared" si="1"/>
        <v>4338.0472374644924</v>
      </c>
      <c r="I17" s="313">
        <f>'Perequation verticale'!J15</f>
        <v>0</v>
      </c>
      <c r="J17" s="312">
        <f t="shared" si="2"/>
        <v>0</v>
      </c>
      <c r="K17" s="312">
        <f t="shared" si="3"/>
        <v>4338.0472374644924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25" s="40" customFormat="1" ht="13.35" customHeight="1" thickBot="1">
      <c r="A18" s="264">
        <v>16</v>
      </c>
      <c r="B18" s="265" t="s">
        <v>11</v>
      </c>
      <c r="C18" s="323">
        <v>4653</v>
      </c>
      <c r="D18" s="353">
        <v>69</v>
      </c>
      <c r="E18" s="319">
        <v>5663.7708898277615</v>
      </c>
      <c r="F18" s="319">
        <f>'Perequation horizontale'!K18+'Perequation horizontale'!L18</f>
        <v>321825.63621643523</v>
      </c>
      <c r="G18" s="319">
        <f t="shared" si="0"/>
        <v>-69.1651915358769</v>
      </c>
      <c r="H18" s="319">
        <f t="shared" si="1"/>
        <v>5594.6056982918844</v>
      </c>
      <c r="I18" s="320">
        <f>'Perequation verticale'!J16</f>
        <v>0</v>
      </c>
      <c r="J18" s="319">
        <f t="shared" si="2"/>
        <v>0</v>
      </c>
      <c r="K18" s="319">
        <f t="shared" si="3"/>
        <v>5594.6056982918844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1:25" s="40" customFormat="1" ht="13.35" customHeight="1">
      <c r="A19" s="264">
        <v>18</v>
      </c>
      <c r="B19" s="265" t="s">
        <v>12</v>
      </c>
      <c r="C19" s="316">
        <v>1080</v>
      </c>
      <c r="D19" s="352">
        <v>65</v>
      </c>
      <c r="E19" s="312">
        <v>4729.3786561910492</v>
      </c>
      <c r="F19" s="312">
        <f>'Perequation horizontale'!K19+'Perequation horizontale'!L19</f>
        <v>-7265.939762074363</v>
      </c>
      <c r="G19" s="312">
        <f t="shared" si="0"/>
        <v>6.7277220019207062</v>
      </c>
      <c r="H19" s="312">
        <f t="shared" si="1"/>
        <v>4736.1063781929697</v>
      </c>
      <c r="I19" s="313">
        <f>'Perequation verticale'!J17</f>
        <v>0</v>
      </c>
      <c r="J19" s="312">
        <f t="shared" si="2"/>
        <v>0</v>
      </c>
      <c r="K19" s="312">
        <f t="shared" si="3"/>
        <v>4736.1063781929697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  <row r="20" spans="1:25" s="40" customFormat="1" ht="13.35" customHeight="1" thickBot="1">
      <c r="A20" s="264">
        <v>19</v>
      </c>
      <c r="B20" s="265" t="s">
        <v>13</v>
      </c>
      <c r="C20" s="323">
        <v>105</v>
      </c>
      <c r="D20" s="353">
        <v>65</v>
      </c>
      <c r="E20" s="319">
        <v>3622.0514321380374</v>
      </c>
      <c r="F20" s="319">
        <f>'Perequation horizontale'!K20+'Perequation horizontale'!L20</f>
        <v>-39062.76984351885</v>
      </c>
      <c r="G20" s="319">
        <f t="shared" si="0"/>
        <v>372.02637946208426</v>
      </c>
      <c r="H20" s="319">
        <f t="shared" si="1"/>
        <v>3994.0778116001215</v>
      </c>
      <c r="I20" s="320">
        <f>'Perequation verticale'!J18</f>
        <v>0</v>
      </c>
      <c r="J20" s="319">
        <f t="shared" si="2"/>
        <v>0</v>
      </c>
      <c r="K20" s="319">
        <f t="shared" si="3"/>
        <v>3994.0778116001215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</row>
    <row r="21" spans="1:25" s="40" customFormat="1" ht="13.35" customHeight="1">
      <c r="A21" s="264">
        <v>20</v>
      </c>
      <c r="B21" s="265" t="s">
        <v>14</v>
      </c>
      <c r="C21" s="316">
        <v>3809</v>
      </c>
      <c r="D21" s="352">
        <v>66</v>
      </c>
      <c r="E21" s="312">
        <v>5319.8750546905476</v>
      </c>
      <c r="F21" s="312">
        <f>'Perequation horizontale'!K21+'Perequation horizontale'!L21</f>
        <v>404610.17244054296</v>
      </c>
      <c r="G21" s="312">
        <f t="shared" si="0"/>
        <v>-106.22477617236622</v>
      </c>
      <c r="H21" s="312">
        <f t="shared" si="1"/>
        <v>5213.650278518181</v>
      </c>
      <c r="I21" s="313">
        <f>'Perequation verticale'!J19</f>
        <v>0</v>
      </c>
      <c r="J21" s="312">
        <f t="shared" si="2"/>
        <v>0</v>
      </c>
      <c r="K21" s="312">
        <f t="shared" si="3"/>
        <v>5213.650278518181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</row>
    <row r="22" spans="1:25" s="40" customFormat="1" ht="13.35" customHeight="1" thickBot="1">
      <c r="A22" s="264">
        <v>21</v>
      </c>
      <c r="B22" s="265" t="s">
        <v>15</v>
      </c>
      <c r="C22" s="323">
        <v>1962</v>
      </c>
      <c r="D22" s="353">
        <v>60</v>
      </c>
      <c r="E22" s="319">
        <v>5945.5215213801603</v>
      </c>
      <c r="F22" s="319">
        <f>'Perequation horizontale'!K22+'Perequation horizontale'!L22</f>
        <v>1252357.7117782771</v>
      </c>
      <c r="G22" s="319">
        <f t="shared" si="0"/>
        <v>-638.30668286354592</v>
      </c>
      <c r="H22" s="319">
        <f t="shared" si="1"/>
        <v>5307.2148385166147</v>
      </c>
      <c r="I22" s="320">
        <f>'Perequation verticale'!J20</f>
        <v>0</v>
      </c>
      <c r="J22" s="319">
        <f t="shared" si="2"/>
        <v>0</v>
      </c>
      <c r="K22" s="319">
        <f t="shared" si="3"/>
        <v>5307.2148385166147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</row>
    <row r="23" spans="1:25" s="40" customFormat="1" ht="13.35" customHeight="1">
      <c r="A23" s="264">
        <v>22</v>
      </c>
      <c r="B23" s="265" t="s">
        <v>16</v>
      </c>
      <c r="C23" s="316">
        <v>2440</v>
      </c>
      <c r="D23" s="352">
        <v>70</v>
      </c>
      <c r="E23" s="312">
        <v>4670.120317133049</v>
      </c>
      <c r="F23" s="312">
        <f>'Perequation horizontale'!K23+'Perequation horizontale'!L23</f>
        <v>-372192.06005154038</v>
      </c>
      <c r="G23" s="312">
        <f t="shared" si="0"/>
        <v>152.53772952931982</v>
      </c>
      <c r="H23" s="312">
        <f t="shared" si="1"/>
        <v>4822.6580466623691</v>
      </c>
      <c r="I23" s="313">
        <f>'Perequation verticale'!J21</f>
        <v>0</v>
      </c>
      <c r="J23" s="312">
        <f t="shared" si="2"/>
        <v>0</v>
      </c>
      <c r="K23" s="312">
        <f t="shared" si="3"/>
        <v>4822.6580466623691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1:25" s="40" customFormat="1" ht="13.35" customHeight="1" thickBot="1">
      <c r="A24" s="264">
        <v>23</v>
      </c>
      <c r="B24" s="265" t="s">
        <v>17</v>
      </c>
      <c r="C24" s="323">
        <v>223</v>
      </c>
      <c r="D24" s="353">
        <v>65</v>
      </c>
      <c r="E24" s="319">
        <v>4014.99970940399</v>
      </c>
      <c r="F24" s="319">
        <f>'Perequation horizontale'!K24+'Perequation horizontale'!L24</f>
        <v>18790.849166153967</v>
      </c>
      <c r="G24" s="319">
        <f t="shared" si="0"/>
        <v>-84.263897606071595</v>
      </c>
      <c r="H24" s="319">
        <f t="shared" si="1"/>
        <v>3930.7358117979184</v>
      </c>
      <c r="I24" s="320">
        <f>'Perequation verticale'!J22</f>
        <v>0</v>
      </c>
      <c r="J24" s="319">
        <f t="shared" si="2"/>
        <v>0</v>
      </c>
      <c r="K24" s="319">
        <f t="shared" si="3"/>
        <v>3930.7358117979184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</row>
    <row r="25" spans="1:25" s="40" customFormat="1" ht="13.35" customHeight="1">
      <c r="A25" s="264">
        <v>24</v>
      </c>
      <c r="B25" s="265" t="s">
        <v>18</v>
      </c>
      <c r="C25" s="316">
        <v>255</v>
      </c>
      <c r="D25" s="352">
        <v>72</v>
      </c>
      <c r="E25" s="312">
        <v>3487.3734963569682</v>
      </c>
      <c r="F25" s="312">
        <f>'Perequation horizontale'!K25+'Perequation horizontale'!L25</f>
        <v>-211857.80184388038</v>
      </c>
      <c r="G25" s="312">
        <f t="shared" si="0"/>
        <v>830.81490919168778</v>
      </c>
      <c r="H25" s="312">
        <f t="shared" si="1"/>
        <v>4318.1884055486562</v>
      </c>
      <c r="I25" s="313">
        <f>'Perequation verticale'!J23</f>
        <v>-232058</v>
      </c>
      <c r="J25" s="312">
        <f t="shared" si="2"/>
        <v>910.03137254901958</v>
      </c>
      <c r="K25" s="312">
        <f t="shared" si="3"/>
        <v>5228.2197780976758</v>
      </c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s="40" customFormat="1" ht="13.35" customHeight="1" thickBot="1">
      <c r="A26" s="264">
        <v>25</v>
      </c>
      <c r="B26" s="265" t="s">
        <v>19</v>
      </c>
      <c r="C26" s="323">
        <v>270</v>
      </c>
      <c r="D26" s="353">
        <v>64</v>
      </c>
      <c r="E26" s="319">
        <v>9156.9343456015631</v>
      </c>
      <c r="F26" s="319">
        <f>'Perequation horizontale'!K26+'Perequation horizontale'!L26</f>
        <v>161288.13952482503</v>
      </c>
      <c r="G26" s="319">
        <f t="shared" si="0"/>
        <v>-597.36347972157421</v>
      </c>
      <c r="H26" s="319">
        <f t="shared" si="1"/>
        <v>8559.5708658799886</v>
      </c>
      <c r="I26" s="320">
        <f>'Perequation verticale'!J24</f>
        <v>0</v>
      </c>
      <c r="J26" s="319">
        <f t="shared" si="2"/>
        <v>0</v>
      </c>
      <c r="K26" s="319">
        <f t="shared" si="3"/>
        <v>8559.5708658799886</v>
      </c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</row>
    <row r="27" spans="1:25" s="40" customFormat="1" ht="13.35" customHeight="1">
      <c r="A27" s="264">
        <v>72</v>
      </c>
      <c r="B27" s="265" t="s">
        <v>35</v>
      </c>
      <c r="C27" s="316">
        <v>10870</v>
      </c>
      <c r="D27" s="352">
        <v>72</v>
      </c>
      <c r="E27" s="312">
        <v>3981.9013995247001</v>
      </c>
      <c r="F27" s="312">
        <f>'Perequation horizontale'!K27+'Perequation horizontale'!L27</f>
        <v>-5406667.6346539604</v>
      </c>
      <c r="G27" s="312">
        <f t="shared" si="0"/>
        <v>497.3935266470985</v>
      </c>
      <c r="H27" s="312">
        <f t="shared" si="1"/>
        <v>4479.2949261717986</v>
      </c>
      <c r="I27" s="313">
        <f>'Perequation verticale'!J25</f>
        <v>-418476</v>
      </c>
      <c r="J27" s="312">
        <f t="shared" si="2"/>
        <v>38.4982520699172</v>
      </c>
      <c r="K27" s="312">
        <f t="shared" si="3"/>
        <v>4517.7931782417154</v>
      </c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s="40" customFormat="1" ht="13.35" customHeight="1" thickBot="1">
      <c r="A28" s="264">
        <v>33</v>
      </c>
      <c r="B28" s="265" t="s">
        <v>20</v>
      </c>
      <c r="C28" s="323">
        <v>447</v>
      </c>
      <c r="D28" s="353">
        <v>70</v>
      </c>
      <c r="E28" s="319">
        <v>4278.3258909798833</v>
      </c>
      <c r="F28" s="319">
        <f>'Perequation horizontale'!K28+'Perequation horizontale'!L28</f>
        <v>-137379.19778568478</v>
      </c>
      <c r="G28" s="319">
        <f t="shared" si="0"/>
        <v>307.33601294336643</v>
      </c>
      <c r="H28" s="319">
        <f t="shared" si="1"/>
        <v>4585.6619039232501</v>
      </c>
      <c r="I28" s="320">
        <f>'Perequation verticale'!J26</f>
        <v>0</v>
      </c>
      <c r="J28" s="319">
        <f t="shared" si="2"/>
        <v>0</v>
      </c>
      <c r="K28" s="319">
        <f t="shared" si="3"/>
        <v>4585.6619039232501</v>
      </c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</row>
    <row r="29" spans="1:25" s="40" customFormat="1" ht="13.35" customHeight="1">
      <c r="A29" s="264">
        <v>35</v>
      </c>
      <c r="B29" s="265" t="s">
        <v>21</v>
      </c>
      <c r="C29" s="316">
        <v>697</v>
      </c>
      <c r="D29" s="352">
        <v>74</v>
      </c>
      <c r="E29" s="312">
        <v>3214.3997928445692</v>
      </c>
      <c r="F29" s="312">
        <f>'Perequation horizontale'!K29+'Perequation horizontale'!L29</f>
        <v>-549551.95068971172</v>
      </c>
      <c r="G29" s="312">
        <f t="shared" si="0"/>
        <v>788.45330084607133</v>
      </c>
      <c r="H29" s="312">
        <f t="shared" si="1"/>
        <v>4002.8530936906404</v>
      </c>
      <c r="I29" s="313">
        <f>'Perequation verticale'!J27</f>
        <v>-366329</v>
      </c>
      <c r="J29" s="312">
        <f t="shared" si="2"/>
        <v>525.57962697274036</v>
      </c>
      <c r="K29" s="312">
        <f t="shared" si="3"/>
        <v>4528.4327206633807</v>
      </c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s="40" customFormat="1" ht="13.35" customHeight="1" thickBot="1">
      <c r="A30" s="264">
        <v>74</v>
      </c>
      <c r="B30" s="265" t="s">
        <v>48</v>
      </c>
      <c r="C30" s="323">
        <v>15967</v>
      </c>
      <c r="D30" s="353">
        <v>61</v>
      </c>
      <c r="E30" s="319">
        <v>4593.2976427235999</v>
      </c>
      <c r="F30" s="319">
        <f>'Perequation horizontale'!K30+'Perequation horizontale'!L30</f>
        <v>-392293.16600172594</v>
      </c>
      <c r="G30" s="319">
        <f t="shared" si="0"/>
        <v>24.568996430245253</v>
      </c>
      <c r="H30" s="319">
        <f t="shared" si="1"/>
        <v>4617.8666391538454</v>
      </c>
      <c r="I30" s="320">
        <f>'Perequation verticale'!J28</f>
        <v>0</v>
      </c>
      <c r="J30" s="319">
        <f t="shared" si="2"/>
        <v>0</v>
      </c>
      <c r="K30" s="319">
        <f t="shared" si="3"/>
        <v>4617.8666391538454</v>
      </c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</row>
    <row r="31" spans="1:25" s="40" customFormat="1" ht="13.35" customHeight="1">
      <c r="A31" s="264">
        <v>49</v>
      </c>
      <c r="B31" s="265" t="s">
        <v>22</v>
      </c>
      <c r="C31" s="316">
        <v>445</v>
      </c>
      <c r="D31" s="352">
        <v>62</v>
      </c>
      <c r="E31" s="312">
        <v>3535.3572828739766</v>
      </c>
      <c r="F31" s="312">
        <f>'Perequation horizontale'!K31+'Perequation horizontale'!L31</f>
        <v>-13131.400618382264</v>
      </c>
      <c r="G31" s="312">
        <f t="shared" si="0"/>
        <v>29.508765434566886</v>
      </c>
      <c r="H31" s="312">
        <f t="shared" si="1"/>
        <v>3564.8660483085437</v>
      </c>
      <c r="I31" s="313">
        <f>'Perequation verticale'!J29</f>
        <v>0</v>
      </c>
      <c r="J31" s="312">
        <f t="shared" si="2"/>
        <v>0</v>
      </c>
      <c r="K31" s="312">
        <f t="shared" si="3"/>
        <v>3564.8660483085437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</row>
    <row r="32" spans="1:25" s="40" customFormat="1" ht="13.35" customHeight="1" thickBot="1">
      <c r="A32" s="264">
        <v>53</v>
      </c>
      <c r="B32" s="265" t="s">
        <v>23</v>
      </c>
      <c r="C32" s="323">
        <v>10206</v>
      </c>
      <c r="D32" s="353">
        <v>64</v>
      </c>
      <c r="E32" s="319">
        <v>5809.5439454859561</v>
      </c>
      <c r="F32" s="319">
        <f>'Perequation horizontale'!K32+'Perequation horizontale'!L32</f>
        <v>-1034456.0850175878</v>
      </c>
      <c r="G32" s="319">
        <f t="shared" si="0"/>
        <v>101.35764109519771</v>
      </c>
      <c r="H32" s="319">
        <f t="shared" si="1"/>
        <v>5910.9015865811534</v>
      </c>
      <c r="I32" s="320">
        <f>'Perequation verticale'!J30</f>
        <v>0</v>
      </c>
      <c r="J32" s="319">
        <f t="shared" si="2"/>
        <v>0</v>
      </c>
      <c r="K32" s="319">
        <f t="shared" si="3"/>
        <v>5910.9015865811534</v>
      </c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</row>
    <row r="33" spans="1:25" s="40" customFormat="1" ht="13.35" customHeight="1">
      <c r="A33" s="264">
        <v>54</v>
      </c>
      <c r="B33" s="265" t="s">
        <v>24</v>
      </c>
      <c r="C33" s="316">
        <v>1100</v>
      </c>
      <c r="D33" s="352">
        <v>60</v>
      </c>
      <c r="E33" s="312">
        <v>5589.154377736023</v>
      </c>
      <c r="F33" s="312">
        <f>'Perequation horizontale'!K33+'Perequation horizontale'!L33</f>
        <v>326773.31043665542</v>
      </c>
      <c r="G33" s="312">
        <f t="shared" si="0"/>
        <v>-297.06664585150492</v>
      </c>
      <c r="H33" s="312">
        <f t="shared" si="1"/>
        <v>5292.0877318845178</v>
      </c>
      <c r="I33" s="313">
        <f>'Perequation verticale'!J31</f>
        <v>0</v>
      </c>
      <c r="J33" s="312">
        <f t="shared" si="2"/>
        <v>0</v>
      </c>
      <c r="K33" s="312">
        <f t="shared" si="3"/>
        <v>5292.0877318845178</v>
      </c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s="40" customFormat="1" ht="13.35" customHeight="1" thickBot="1">
      <c r="A34" s="264">
        <v>55</v>
      </c>
      <c r="B34" s="265" t="s">
        <v>25</v>
      </c>
      <c r="C34" s="323">
        <v>322</v>
      </c>
      <c r="D34" s="353">
        <v>70</v>
      </c>
      <c r="E34" s="319">
        <v>3580.7364490259083</v>
      </c>
      <c r="F34" s="319">
        <f>'Perequation horizontale'!K34+'Perequation horizontale'!L34</f>
        <v>-109562.45232011739</v>
      </c>
      <c r="G34" s="319">
        <f t="shared" si="0"/>
        <v>340.25606310595464</v>
      </c>
      <c r="H34" s="319">
        <f t="shared" si="1"/>
        <v>3920.9925121318629</v>
      </c>
      <c r="I34" s="320">
        <f>'Perequation verticale'!J32</f>
        <v>0</v>
      </c>
      <c r="J34" s="319">
        <f t="shared" si="2"/>
        <v>0</v>
      </c>
      <c r="K34" s="319">
        <f t="shared" si="3"/>
        <v>3920.9925121318629</v>
      </c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</row>
    <row r="35" spans="1:25" s="40" customFormat="1" ht="13.35" customHeight="1">
      <c r="A35" s="264">
        <v>56</v>
      </c>
      <c r="B35" s="265" t="s">
        <v>26</v>
      </c>
      <c r="C35" s="316">
        <v>635</v>
      </c>
      <c r="D35" s="352">
        <v>70</v>
      </c>
      <c r="E35" s="312">
        <v>3758.2346040489829</v>
      </c>
      <c r="F35" s="312">
        <f>'Perequation horizontale'!K35+'Perequation horizontale'!L35</f>
        <v>-302164.82303453702</v>
      </c>
      <c r="G35" s="312">
        <f t="shared" si="0"/>
        <v>475.85011501501896</v>
      </c>
      <c r="H35" s="312">
        <f t="shared" si="1"/>
        <v>4234.0847190640015</v>
      </c>
      <c r="I35" s="313">
        <f>'Perequation verticale'!J33</f>
        <v>0</v>
      </c>
      <c r="J35" s="312">
        <f t="shared" si="2"/>
        <v>0</v>
      </c>
      <c r="K35" s="312">
        <f t="shared" si="3"/>
        <v>4234.0847190640015</v>
      </c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25" s="40" customFormat="1" ht="13.35" customHeight="1" thickBot="1">
      <c r="A36" s="264">
        <v>57</v>
      </c>
      <c r="B36" s="265" t="s">
        <v>27</v>
      </c>
      <c r="C36" s="323">
        <v>464</v>
      </c>
      <c r="D36" s="353">
        <v>70</v>
      </c>
      <c r="E36" s="319">
        <v>3173.4880689337615</v>
      </c>
      <c r="F36" s="319">
        <f>'Perequation horizontale'!K36+'Perequation horizontale'!L36</f>
        <v>-233342.89152360812</v>
      </c>
      <c r="G36" s="319">
        <f t="shared" si="0"/>
        <v>502.89416276639679</v>
      </c>
      <c r="H36" s="319">
        <f t="shared" si="1"/>
        <v>3676.3822317001582</v>
      </c>
      <c r="I36" s="320">
        <f>'Perequation verticale'!J34</f>
        <v>-78973</v>
      </c>
      <c r="J36" s="319">
        <f t="shared" si="2"/>
        <v>170.20043103448276</v>
      </c>
      <c r="K36" s="319">
        <f t="shared" si="3"/>
        <v>3846.582662734641</v>
      </c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</row>
    <row r="37" spans="1:25" s="40" customFormat="1" ht="13.35" customHeight="1">
      <c r="A37" s="264">
        <v>58</v>
      </c>
      <c r="B37" s="265" t="s">
        <v>28</v>
      </c>
      <c r="C37" s="316">
        <v>1279</v>
      </c>
      <c r="D37" s="352">
        <v>70</v>
      </c>
      <c r="E37" s="312">
        <v>3692.0021058287307</v>
      </c>
      <c r="F37" s="312">
        <f>'Perequation horizontale'!K37+'Perequation horizontale'!L37</f>
        <v>-670402.74883719324</v>
      </c>
      <c r="G37" s="312">
        <f t="shared" si="0"/>
        <v>524.16164881719567</v>
      </c>
      <c r="H37" s="312">
        <f t="shared" si="1"/>
        <v>4216.163754645926</v>
      </c>
      <c r="I37" s="313">
        <f>'Perequation verticale'!J35</f>
        <v>-34340</v>
      </c>
      <c r="J37" s="312">
        <f t="shared" si="2"/>
        <v>26.84910086004691</v>
      </c>
      <c r="K37" s="312">
        <f t="shared" si="3"/>
        <v>4243.0128555059728</v>
      </c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</row>
    <row r="38" spans="1:25" s="40" customFormat="1" ht="13.35" customHeight="1" thickBot="1">
      <c r="A38" s="264">
        <v>59</v>
      </c>
      <c r="B38" s="265" t="s">
        <v>29</v>
      </c>
      <c r="C38" s="323">
        <v>240</v>
      </c>
      <c r="D38" s="353">
        <v>70</v>
      </c>
      <c r="E38" s="319">
        <v>3420.9441877062404</v>
      </c>
      <c r="F38" s="319">
        <f>'Perequation horizontale'!K38+'Perequation horizontale'!L38</f>
        <v>-101576.19831917284</v>
      </c>
      <c r="G38" s="319">
        <f t="shared" si="0"/>
        <v>423.23415966322017</v>
      </c>
      <c r="H38" s="319">
        <f t="shared" si="1"/>
        <v>3844.1783473694604</v>
      </c>
      <c r="I38" s="320">
        <f>'Perequation verticale'!J36</f>
        <v>0</v>
      </c>
      <c r="J38" s="319">
        <f t="shared" si="2"/>
        <v>0</v>
      </c>
      <c r="K38" s="319">
        <f t="shared" si="3"/>
        <v>3844.1783473694604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</row>
    <row r="39" spans="1:25" s="40" customFormat="1" ht="13.35" customHeight="1">
      <c r="A39" s="264">
        <v>60</v>
      </c>
      <c r="B39" s="265" t="s">
        <v>30</v>
      </c>
      <c r="C39" s="316">
        <v>38241</v>
      </c>
      <c r="D39" s="352">
        <v>70</v>
      </c>
      <c r="E39" s="312">
        <v>4375.637236349814</v>
      </c>
      <c r="F39" s="312">
        <f>'Perequation horizontale'!K39+'Perequation horizontale'!L39</f>
        <v>-14387828.438338717</v>
      </c>
      <c r="G39" s="312">
        <f t="shared" si="0"/>
        <v>376.24090474461224</v>
      </c>
      <c r="H39" s="312">
        <f t="shared" si="1"/>
        <v>4751.8781410944266</v>
      </c>
      <c r="I39" s="313">
        <f>'Perequation verticale'!J37</f>
        <v>0</v>
      </c>
      <c r="J39" s="312">
        <f t="shared" si="2"/>
        <v>0</v>
      </c>
      <c r="K39" s="312">
        <f t="shared" si="3"/>
        <v>4751.8781410944266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</row>
    <row r="40" spans="1:25" s="40" customFormat="1" ht="13.35" customHeight="1" thickBot="1">
      <c r="A40" s="264">
        <v>61</v>
      </c>
      <c r="B40" s="265" t="s">
        <v>31</v>
      </c>
      <c r="C40" s="323">
        <v>228</v>
      </c>
      <c r="D40" s="353">
        <v>73</v>
      </c>
      <c r="E40" s="319">
        <v>3345.8096784904396</v>
      </c>
      <c r="F40" s="319">
        <f>'Perequation horizontale'!K40+'Perequation horizontale'!L40</f>
        <v>-141187.8759516245</v>
      </c>
      <c r="G40" s="319">
        <f t="shared" si="0"/>
        <v>619.24506996326534</v>
      </c>
      <c r="H40" s="319">
        <f t="shared" si="1"/>
        <v>3965.0547484537051</v>
      </c>
      <c r="I40" s="320">
        <f>'Perequation verticale'!J38</f>
        <v>-89902</v>
      </c>
      <c r="J40" s="319">
        <f t="shared" si="2"/>
        <v>394.30701754385967</v>
      </c>
      <c r="K40" s="319">
        <f t="shared" si="3"/>
        <v>4359.3617659975644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</row>
    <row r="41" spans="1:25" s="40" customFormat="1" ht="13.35" customHeight="1" thickBot="1">
      <c r="A41" s="266">
        <v>62</v>
      </c>
      <c r="B41" s="267" t="s">
        <v>32</v>
      </c>
      <c r="C41" s="316">
        <v>952</v>
      </c>
      <c r="D41" s="352">
        <v>70</v>
      </c>
      <c r="E41" s="312">
        <v>3745.6147934742726</v>
      </c>
      <c r="F41" s="312">
        <f>'Perequation horizontale'!K41+'Perequation horizontale'!L41</f>
        <v>-424061.0474096589</v>
      </c>
      <c r="G41" s="312">
        <f t="shared" si="0"/>
        <v>445.44227669081818</v>
      </c>
      <c r="H41" s="312">
        <f t="shared" si="1"/>
        <v>4191.0570701650904</v>
      </c>
      <c r="I41" s="313">
        <f>'Perequation verticale'!J39</f>
        <v>0</v>
      </c>
      <c r="J41" s="312">
        <f t="shared" si="2"/>
        <v>0</v>
      </c>
      <c r="K41" s="312">
        <f t="shared" si="3"/>
        <v>4191.0570701650904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</row>
    <row r="42" spans="1:25" s="41" customFormat="1" ht="18" customHeight="1" thickBot="1">
      <c r="A42" s="336" t="s">
        <v>33</v>
      </c>
      <c r="B42" s="337"/>
      <c r="C42" s="329">
        <f>SUM(C5:C41)</f>
        <v>174447</v>
      </c>
      <c r="D42" s="350"/>
      <c r="E42" s="325"/>
      <c r="F42" s="325">
        <f>-'Perequation horizontale'!K42</f>
        <v>-27388358.304375056</v>
      </c>
      <c r="G42" s="335"/>
      <c r="H42" s="335"/>
      <c r="I42" s="326">
        <f>SUM(I5:I41)</f>
        <v>-1220078</v>
      </c>
      <c r="J42" s="326"/>
      <c r="K42" s="335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</row>
    <row r="43" spans="1:25" s="40" customFormat="1" ht="15" customHeight="1" thickBot="1">
      <c r="A43" s="190" t="s">
        <v>66</v>
      </c>
      <c r="B43" s="191"/>
      <c r="C43" s="44"/>
      <c r="D43" s="351"/>
      <c r="E43" s="191"/>
      <c r="F43" s="191"/>
      <c r="G43" s="191"/>
      <c r="H43" s="191"/>
      <c r="I43" s="191"/>
      <c r="J43" s="191"/>
      <c r="K43" s="191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</row>
    <row r="44" spans="1:25" s="40" customFormat="1" ht="12.6" customHeight="1">
      <c r="A44" s="52"/>
      <c r="B44" s="105"/>
      <c r="C44" s="106"/>
      <c r="D44" s="346"/>
      <c r="E44" s="105"/>
      <c r="F44" s="106"/>
      <c r="G44" s="106"/>
      <c r="H44" s="106"/>
      <c r="I44" s="106"/>
      <c r="J44" s="106"/>
      <c r="K44" s="106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</row>
    <row r="45" spans="1:25" s="40" customFormat="1" ht="12.6" customHeight="1">
      <c r="A45" s="52"/>
      <c r="B45" s="105"/>
      <c r="C45" s="105"/>
      <c r="D45" s="347"/>
      <c r="E45" s="105"/>
      <c r="F45" s="105"/>
      <c r="G45" s="105"/>
      <c r="H45" s="105"/>
      <c r="I45" s="105"/>
      <c r="J45" s="105"/>
      <c r="K45" s="105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</row>
    <row r="46" spans="1:25" s="40" customFormat="1" ht="12.6" customHeight="1">
      <c r="A46" s="52"/>
      <c r="B46" s="105"/>
      <c r="C46" s="105"/>
      <c r="D46" s="347"/>
      <c r="E46" s="105"/>
      <c r="F46" s="105"/>
      <c r="G46" s="105"/>
      <c r="H46" s="105"/>
      <c r="I46" s="105"/>
      <c r="J46" s="105"/>
      <c r="K46" s="105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</row>
    <row r="47" spans="1:25" ht="12.6" customHeight="1">
      <c r="A47" s="107"/>
      <c r="B47" s="108"/>
      <c r="C47" s="108"/>
      <c r="D47" s="348"/>
      <c r="E47" s="108"/>
      <c r="F47" s="108"/>
      <c r="G47" s="108"/>
      <c r="H47" s="108"/>
      <c r="I47" s="108"/>
      <c r="J47" s="108"/>
      <c r="K47" s="108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</row>
    <row r="48" spans="1:25" ht="12.6" customHeight="1">
      <c r="A48" s="107"/>
      <c r="B48" s="108"/>
      <c r="C48" s="108"/>
      <c r="D48" s="348"/>
      <c r="E48" s="108"/>
      <c r="F48" s="108"/>
      <c r="G48" s="108"/>
      <c r="H48" s="108"/>
      <c r="I48" s="108"/>
      <c r="J48" s="108"/>
      <c r="K48" s="108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49" spans="1:25" ht="12.6" customHeight="1">
      <c r="A49" s="107"/>
      <c r="B49" s="108"/>
      <c r="C49" s="108"/>
      <c r="D49" s="348"/>
      <c r="E49" s="108"/>
      <c r="F49" s="108"/>
      <c r="G49" s="108"/>
      <c r="H49" s="108"/>
      <c r="I49" s="108"/>
      <c r="J49" s="108"/>
      <c r="K49" s="108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</row>
    <row r="50" spans="1:25" ht="12.6" customHeight="1">
      <c r="A50" s="107"/>
      <c r="B50" s="108"/>
      <c r="C50" s="108"/>
      <c r="D50" s="348"/>
      <c r="E50" s="108"/>
      <c r="F50" s="108"/>
      <c r="G50" s="108"/>
      <c r="H50" s="108"/>
      <c r="I50" s="108"/>
      <c r="J50" s="108"/>
      <c r="K50" s="108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</row>
    <row r="51" spans="1:25" ht="12.6" customHeight="1">
      <c r="A51" s="107"/>
      <c r="B51" s="108"/>
      <c r="C51" s="108"/>
      <c r="D51" s="348"/>
      <c r="E51" s="108"/>
      <c r="F51" s="108"/>
      <c r="G51" s="108"/>
      <c r="H51" s="108"/>
      <c r="I51" s="108"/>
      <c r="J51" s="108"/>
      <c r="K51" s="108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</row>
    <row r="52" spans="1:25" ht="12.6" customHeight="1">
      <c r="A52" s="107"/>
      <c r="B52" s="108"/>
      <c r="C52" s="108"/>
      <c r="D52" s="348"/>
      <c r="E52" s="108"/>
      <c r="F52" s="108"/>
      <c r="G52" s="108"/>
      <c r="H52" s="108"/>
      <c r="I52" s="108"/>
      <c r="J52" s="108"/>
      <c r="K52" s="108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</row>
    <row r="53" spans="1:25" ht="12.6" customHeight="1">
      <c r="A53" s="107"/>
      <c r="B53" s="108"/>
      <c r="C53" s="108"/>
      <c r="D53" s="348"/>
      <c r="E53" s="108"/>
      <c r="F53" s="108"/>
      <c r="G53" s="108"/>
      <c r="H53" s="108"/>
      <c r="I53" s="108"/>
      <c r="J53" s="108"/>
      <c r="K53" s="108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</row>
    <row r="54" spans="1:25" ht="12.6" customHeight="1">
      <c r="A54" s="107"/>
      <c r="B54" s="108"/>
      <c r="C54" s="108"/>
      <c r="D54" s="348"/>
      <c r="E54" s="108"/>
      <c r="F54" s="108"/>
      <c r="G54" s="108"/>
      <c r="H54" s="108"/>
      <c r="I54" s="108"/>
      <c r="J54" s="108"/>
      <c r="K54" s="108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</row>
    <row r="55" spans="1:25" ht="12.6" customHeight="1">
      <c r="A55" s="107"/>
      <c r="B55" s="108"/>
      <c r="C55" s="108"/>
      <c r="D55" s="348"/>
      <c r="E55" s="108"/>
      <c r="F55" s="108"/>
      <c r="G55" s="108"/>
      <c r="H55" s="108"/>
      <c r="I55" s="108"/>
      <c r="J55" s="108"/>
      <c r="K55" s="108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</row>
    <row r="56" spans="1:25" ht="12.6" customHeight="1">
      <c r="A56" s="107"/>
      <c r="B56" s="108"/>
      <c r="C56" s="108"/>
      <c r="D56" s="348"/>
      <c r="E56" s="108"/>
      <c r="F56" s="108"/>
      <c r="G56" s="108"/>
      <c r="H56" s="108"/>
      <c r="I56" s="108"/>
      <c r="J56" s="108"/>
      <c r="K56" s="108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</row>
    <row r="57" spans="1:25" ht="12.6" customHeight="1">
      <c r="A57" s="107"/>
      <c r="B57" s="108"/>
      <c r="C57" s="108"/>
      <c r="D57" s="348"/>
      <c r="E57" s="108"/>
      <c r="F57" s="108"/>
      <c r="G57" s="108"/>
      <c r="H57" s="108"/>
      <c r="I57" s="108"/>
      <c r="J57" s="108"/>
      <c r="K57" s="108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</row>
    <row r="58" spans="1:25" ht="12.6" customHeight="1">
      <c r="A58" s="107"/>
      <c r="B58" s="108"/>
      <c r="C58" s="108"/>
      <c r="D58" s="348"/>
      <c r="E58" s="108"/>
      <c r="F58" s="108"/>
      <c r="G58" s="108"/>
      <c r="H58" s="108"/>
      <c r="I58" s="108"/>
      <c r="J58" s="108"/>
      <c r="K58" s="108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</row>
    <row r="59" spans="1:25" ht="12.6" customHeight="1">
      <c r="A59" s="107"/>
      <c r="B59" s="108"/>
      <c r="C59" s="108"/>
      <c r="D59" s="348"/>
      <c r="E59" s="108"/>
      <c r="F59" s="108"/>
      <c r="G59" s="108"/>
      <c r="H59" s="108"/>
      <c r="I59" s="108"/>
      <c r="J59" s="108"/>
      <c r="K59" s="108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</row>
    <row r="60" spans="1:25" ht="12.6" customHeight="1">
      <c r="A60" s="107"/>
      <c r="B60" s="108"/>
      <c r="C60" s="108"/>
      <c r="D60" s="348"/>
      <c r="E60" s="108"/>
      <c r="F60" s="108"/>
      <c r="G60" s="108"/>
      <c r="H60" s="108"/>
      <c r="I60" s="108"/>
      <c r="J60" s="108"/>
      <c r="K60" s="108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</row>
    <row r="61" spans="1:25" ht="12.6" customHeight="1">
      <c r="A61" s="107"/>
      <c r="B61" s="108"/>
      <c r="C61" s="108"/>
      <c r="D61" s="348"/>
      <c r="E61" s="108"/>
      <c r="F61" s="108"/>
      <c r="G61" s="108"/>
      <c r="H61" s="108"/>
      <c r="I61" s="108"/>
      <c r="J61" s="108"/>
      <c r="K61" s="108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</row>
    <row r="62" spans="1:25" ht="12.6" customHeight="1">
      <c r="A62" s="107"/>
      <c r="B62" s="108"/>
      <c r="C62" s="108"/>
      <c r="D62" s="348"/>
      <c r="E62" s="108"/>
      <c r="F62" s="108"/>
      <c r="G62" s="108"/>
      <c r="H62" s="108"/>
      <c r="I62" s="108"/>
      <c r="J62" s="108"/>
      <c r="K62" s="108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</row>
    <row r="63" spans="1:25" ht="12.6" customHeight="1">
      <c r="A63" s="107"/>
      <c r="B63" s="108"/>
      <c r="C63" s="108"/>
      <c r="D63" s="348"/>
      <c r="E63" s="108"/>
      <c r="F63" s="108"/>
      <c r="G63" s="108"/>
      <c r="H63" s="108"/>
      <c r="I63" s="108"/>
      <c r="J63" s="108"/>
      <c r="K63" s="108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</row>
    <row r="64" spans="1:25" ht="12.6" customHeight="1">
      <c r="A64" s="107"/>
      <c r="B64" s="108"/>
      <c r="C64" s="108"/>
      <c r="D64" s="348"/>
      <c r="E64" s="108"/>
      <c r="F64" s="108"/>
      <c r="G64" s="108"/>
      <c r="H64" s="108"/>
      <c r="I64" s="108"/>
      <c r="J64" s="108"/>
      <c r="K64" s="108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</row>
    <row r="65" spans="1:25" ht="12.6" customHeight="1">
      <c r="A65" s="107"/>
      <c r="B65" s="108"/>
      <c r="C65" s="108"/>
      <c r="D65" s="348"/>
      <c r="E65" s="108"/>
      <c r="F65" s="108"/>
      <c r="G65" s="108"/>
      <c r="H65" s="108"/>
      <c r="I65" s="108"/>
      <c r="J65" s="108"/>
      <c r="K65" s="108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</row>
    <row r="66" spans="1:25" ht="12.6" customHeight="1">
      <c r="A66" s="107"/>
      <c r="B66" s="108"/>
      <c r="C66" s="108"/>
      <c r="D66" s="348"/>
      <c r="E66" s="108"/>
      <c r="F66" s="108"/>
      <c r="G66" s="108"/>
      <c r="H66" s="108"/>
      <c r="I66" s="108"/>
      <c r="J66" s="108"/>
      <c r="K66" s="108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</row>
  </sheetData>
  <mergeCells count="10">
    <mergeCell ref="E2:E4"/>
    <mergeCell ref="F2:F4"/>
    <mergeCell ref="G2:G4"/>
    <mergeCell ref="J2:J4"/>
    <mergeCell ref="I2:I4"/>
    <mergeCell ref="A2:B4"/>
    <mergeCell ref="K2:K4"/>
    <mergeCell ref="C2:C4"/>
    <mergeCell ref="H2:H4"/>
    <mergeCell ref="D2:D4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22"/>
  <sheetViews>
    <sheetView zoomScale="150" zoomScaleNormal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baseColWidth="10" defaultColWidth="10.7109375" defaultRowHeight="12.75" customHeight="1"/>
  <cols>
    <col min="1" max="1" width="2.7109375" style="38" customWidth="1"/>
    <col min="2" max="2" width="19.7109375" style="38" customWidth="1"/>
    <col min="3" max="3" width="13.7109375" style="38" customWidth="1"/>
    <col min="4" max="4" width="10.7109375" style="38" customWidth="1"/>
    <col min="5" max="5" width="9.7109375" style="38" customWidth="1"/>
    <col min="6" max="6" width="8.7109375" style="38" customWidth="1"/>
    <col min="7" max="7" width="9.7109375" style="38" customWidth="1"/>
    <col min="8" max="9" width="10.7109375" style="38" customWidth="1"/>
    <col min="10" max="11" width="8.7109375" style="38" customWidth="1"/>
    <col min="12" max="12" width="10.7109375" style="38" customWidth="1"/>
    <col min="13" max="13" width="10.7109375" style="38"/>
    <col min="14" max="14" width="10.7109375" style="38" customWidth="1"/>
    <col min="15" max="15" width="10.7109375" style="38"/>
    <col min="16" max="16" width="10.7109375" style="38" customWidth="1"/>
    <col min="17" max="17" width="10.7109375" style="38"/>
    <col min="18" max="18" width="10.7109375" style="38" customWidth="1"/>
    <col min="19" max="19" width="10.7109375" style="38"/>
    <col min="20" max="20" width="10.7109375" style="38" customWidth="1"/>
    <col min="21" max="21" width="10.7109375" style="38"/>
    <col min="22" max="22" width="10.7109375" style="38" customWidth="1"/>
    <col min="23" max="23" width="10.7109375" style="38"/>
    <col min="24" max="24" width="10.7109375" style="38" customWidth="1"/>
    <col min="25" max="25" width="10.7109375" style="38"/>
    <col min="26" max="26" width="10.7109375" style="38" customWidth="1"/>
    <col min="27" max="16384" width="10.7109375" style="38"/>
  </cols>
  <sheetData>
    <row r="1" spans="1:27" s="29" customFormat="1" ht="18" customHeight="1" thickBot="1">
      <c r="A1" s="112" t="s">
        <v>78</v>
      </c>
      <c r="B1" s="22"/>
      <c r="C1" s="22"/>
      <c r="D1" s="23"/>
      <c r="E1" s="24"/>
      <c r="F1" s="23"/>
      <c r="G1" s="25"/>
      <c r="H1" s="25"/>
      <c r="I1" s="257" t="s">
        <v>57</v>
      </c>
      <c r="J1" s="257"/>
      <c r="K1" s="26"/>
      <c r="L1" s="27"/>
      <c r="M1" s="28"/>
      <c r="N1" s="27"/>
      <c r="O1" s="28"/>
      <c r="P1" s="27"/>
      <c r="Q1" s="28"/>
      <c r="R1" s="27"/>
      <c r="S1" s="28"/>
      <c r="T1" s="27"/>
      <c r="U1" s="28"/>
      <c r="V1" s="27"/>
      <c r="W1" s="28"/>
      <c r="X1" s="27"/>
      <c r="Y1" s="28"/>
      <c r="Z1" s="27"/>
      <c r="AA1" s="28"/>
    </row>
    <row r="2" spans="1:27" s="29" customFormat="1" ht="35.1" customHeight="1" thickBot="1">
      <c r="A2" s="151" t="s">
        <v>38</v>
      </c>
      <c r="B2" s="153"/>
      <c r="C2" s="152" t="s">
        <v>76</v>
      </c>
      <c r="D2" s="144" t="s">
        <v>58</v>
      </c>
      <c r="E2" s="144" t="s">
        <v>77</v>
      </c>
      <c r="F2" s="144" t="s">
        <v>79</v>
      </c>
      <c r="G2" s="144" t="s">
        <v>59</v>
      </c>
      <c r="H2" s="144" t="s">
        <v>60</v>
      </c>
      <c r="I2" s="144" t="s">
        <v>61</v>
      </c>
      <c r="J2" s="144" t="s">
        <v>62</v>
      </c>
      <c r="K2" s="145" t="s">
        <v>63</v>
      </c>
      <c r="L2" s="27"/>
      <c r="M2" s="28"/>
      <c r="N2" s="27"/>
      <c r="O2" s="28"/>
      <c r="P2" s="27"/>
      <c r="Q2" s="28"/>
      <c r="R2" s="27"/>
      <c r="S2" s="28"/>
      <c r="T2" s="27"/>
      <c r="U2" s="28"/>
      <c r="V2" s="27"/>
      <c r="W2" s="28"/>
      <c r="X2" s="27"/>
      <c r="Y2" s="28"/>
      <c r="Z2" s="27"/>
      <c r="AA2" s="28"/>
    </row>
    <row r="3" spans="1:27" s="32" customFormat="1" ht="13.5" customHeight="1" thickBot="1">
      <c r="A3" s="177">
        <v>1</v>
      </c>
      <c r="B3" s="178" t="s">
        <v>0</v>
      </c>
      <c r="C3" s="162">
        <v>15397256.967475986</v>
      </c>
      <c r="D3" s="147">
        <v>33390</v>
      </c>
      <c r="E3" s="147">
        <v>461.13378159556714</v>
      </c>
      <c r="F3" s="148">
        <v>6987.0535552077017</v>
      </c>
      <c r="G3" s="147">
        <v>6525.919773612135</v>
      </c>
      <c r="H3" s="147">
        <v>1344.6730763631149</v>
      </c>
      <c r="I3" s="163" t="s">
        <v>85</v>
      </c>
      <c r="J3" s="164">
        <v>0</v>
      </c>
      <c r="K3" s="165">
        <v>62</v>
      </c>
      <c r="L3" s="146">
        <v>0</v>
      </c>
      <c r="M3" s="31"/>
      <c r="N3" s="30"/>
      <c r="O3" s="31"/>
      <c r="P3" s="30"/>
      <c r="Q3" s="31"/>
      <c r="R3" s="30"/>
      <c r="S3" s="31"/>
      <c r="T3" s="30"/>
      <c r="U3" s="31"/>
      <c r="V3" s="30"/>
      <c r="W3" s="31"/>
      <c r="X3" s="30"/>
      <c r="Y3" s="31"/>
      <c r="Z3" s="30"/>
      <c r="AA3" s="31"/>
    </row>
    <row r="4" spans="1:27" s="32" customFormat="1" ht="13.5" customHeight="1" thickBot="1">
      <c r="A4" s="179">
        <v>2</v>
      </c>
      <c r="B4" s="180" t="s">
        <v>1</v>
      </c>
      <c r="C4" s="166">
        <v>184776.50857612662</v>
      </c>
      <c r="D4" s="149">
        <v>2602</v>
      </c>
      <c r="E4" s="149">
        <v>71.013262327489088</v>
      </c>
      <c r="F4" s="150">
        <v>5780.2667404299737</v>
      </c>
      <c r="G4" s="149">
        <v>5709.2534781024842</v>
      </c>
      <c r="H4" s="149">
        <v>528.00678085346408</v>
      </c>
      <c r="I4" s="167" t="s">
        <v>85</v>
      </c>
      <c r="J4" s="168">
        <v>0</v>
      </c>
      <c r="K4" s="169">
        <v>65</v>
      </c>
      <c r="L4" s="146">
        <v>0</v>
      </c>
      <c r="M4" s="31"/>
      <c r="N4" s="30"/>
      <c r="O4" s="31"/>
      <c r="P4" s="30"/>
      <c r="Q4" s="31"/>
      <c r="R4" s="30"/>
      <c r="S4" s="31"/>
      <c r="T4" s="30"/>
      <c r="U4" s="31"/>
      <c r="V4" s="30"/>
      <c r="W4" s="31"/>
      <c r="X4" s="30"/>
      <c r="Y4" s="31"/>
      <c r="Z4" s="30"/>
      <c r="AA4" s="31"/>
    </row>
    <row r="5" spans="1:27" s="32" customFormat="1" ht="13.5" customHeight="1" thickBot="1">
      <c r="A5" s="179">
        <v>3</v>
      </c>
      <c r="B5" s="180" t="s">
        <v>2</v>
      </c>
      <c r="C5" s="166">
        <v>792274.59383866261</v>
      </c>
      <c r="D5" s="149">
        <v>3256</v>
      </c>
      <c r="E5" s="149">
        <v>243.32757796027721</v>
      </c>
      <c r="F5" s="150">
        <v>5777.8317144609218</v>
      </c>
      <c r="G5" s="149">
        <v>5534.5041365006446</v>
      </c>
      <c r="H5" s="149">
        <v>353.25743925162442</v>
      </c>
      <c r="I5" s="167" t="s">
        <v>85</v>
      </c>
      <c r="J5" s="168">
        <v>0</v>
      </c>
      <c r="K5" s="169">
        <v>61</v>
      </c>
      <c r="L5" s="146">
        <v>0</v>
      </c>
      <c r="M5" s="31"/>
      <c r="N5" s="30"/>
      <c r="O5" s="31"/>
      <c r="P5" s="30"/>
      <c r="Q5" s="31"/>
      <c r="R5" s="30"/>
      <c r="S5" s="31"/>
      <c r="T5" s="30"/>
      <c r="U5" s="31"/>
      <c r="V5" s="30"/>
      <c r="W5" s="31"/>
      <c r="X5" s="30"/>
      <c r="Y5" s="31"/>
      <c r="Z5" s="30"/>
      <c r="AA5" s="31"/>
    </row>
    <row r="6" spans="1:27" s="32" customFormat="1" ht="13.5" customHeight="1" thickBot="1">
      <c r="A6" s="179">
        <v>71</v>
      </c>
      <c r="B6" s="180" t="s">
        <v>34</v>
      </c>
      <c r="C6" s="166">
        <v>1122919.0137020359</v>
      </c>
      <c r="D6" s="149">
        <v>4843</v>
      </c>
      <c r="E6" s="149">
        <v>231.86434311419282</v>
      </c>
      <c r="F6" s="150">
        <v>6076.5444908218269</v>
      </c>
      <c r="G6" s="149">
        <v>5844.6801477076342</v>
      </c>
      <c r="H6" s="149">
        <v>663.43345045861406</v>
      </c>
      <c r="I6" s="167" t="s">
        <v>85</v>
      </c>
      <c r="J6" s="168">
        <v>0</v>
      </c>
      <c r="K6" s="169">
        <v>52</v>
      </c>
      <c r="L6" s="146">
        <v>0</v>
      </c>
      <c r="M6" s="31"/>
      <c r="N6" s="30"/>
      <c r="O6" s="31"/>
      <c r="P6" s="30"/>
      <c r="Q6" s="31"/>
      <c r="R6" s="30"/>
      <c r="S6" s="31"/>
      <c r="T6" s="30"/>
      <c r="U6" s="31"/>
      <c r="V6" s="30"/>
      <c r="W6" s="31"/>
      <c r="X6" s="30"/>
      <c r="Y6" s="31"/>
      <c r="Z6" s="30"/>
      <c r="AA6" s="31"/>
    </row>
    <row r="7" spans="1:27" s="32" customFormat="1" ht="13.5" customHeight="1" thickBot="1">
      <c r="A7" s="179">
        <v>6</v>
      </c>
      <c r="B7" s="180" t="s">
        <v>3</v>
      </c>
      <c r="C7" s="166">
        <v>-62048.303112444235</v>
      </c>
      <c r="D7" s="149">
        <v>1570</v>
      </c>
      <c r="E7" s="149">
        <v>-39.52121217353136</v>
      </c>
      <c r="F7" s="150">
        <v>4812.5154142862539</v>
      </c>
      <c r="G7" s="149">
        <v>4852.0366264597851</v>
      </c>
      <c r="H7" s="149">
        <v>-329.21007078923503</v>
      </c>
      <c r="I7" s="167" t="s">
        <v>85</v>
      </c>
      <c r="J7" s="168">
        <v>0</v>
      </c>
      <c r="K7" s="169">
        <v>61</v>
      </c>
      <c r="L7" s="146">
        <v>0</v>
      </c>
      <c r="M7" s="31"/>
      <c r="N7" s="30"/>
      <c r="O7" s="31"/>
      <c r="P7" s="30"/>
      <c r="Q7" s="31"/>
      <c r="R7" s="30"/>
      <c r="S7" s="31"/>
      <c r="T7" s="30"/>
      <c r="U7" s="31"/>
      <c r="V7" s="30"/>
      <c r="W7" s="31"/>
      <c r="X7" s="30"/>
      <c r="Y7" s="31"/>
      <c r="Z7" s="30"/>
      <c r="AA7" s="31"/>
    </row>
    <row r="8" spans="1:27" s="32" customFormat="1" ht="13.5" customHeight="1" thickBot="1">
      <c r="A8" s="179">
        <v>7</v>
      </c>
      <c r="B8" s="180" t="s">
        <v>4</v>
      </c>
      <c r="C8" s="166">
        <v>-450934.96834145288</v>
      </c>
      <c r="D8" s="149">
        <v>1918</v>
      </c>
      <c r="E8" s="149">
        <v>-235.10686566290556</v>
      </c>
      <c r="F8" s="150">
        <v>4348.4310708526555</v>
      </c>
      <c r="G8" s="149">
        <v>4583.5379365155613</v>
      </c>
      <c r="H8" s="149">
        <v>-597.7087607334588</v>
      </c>
      <c r="I8" s="167" t="s">
        <v>85</v>
      </c>
      <c r="J8" s="168">
        <v>0</v>
      </c>
      <c r="K8" s="169">
        <v>74</v>
      </c>
      <c r="L8" s="146">
        <v>0</v>
      </c>
      <c r="M8" s="31"/>
      <c r="N8" s="30"/>
      <c r="O8" s="31"/>
      <c r="P8" s="30"/>
      <c r="Q8" s="31"/>
      <c r="R8" s="30"/>
      <c r="S8" s="31"/>
      <c r="T8" s="30"/>
      <c r="U8" s="31"/>
      <c r="V8" s="30"/>
      <c r="W8" s="31"/>
      <c r="X8" s="30"/>
      <c r="Y8" s="31"/>
      <c r="Z8" s="30"/>
      <c r="AA8" s="31"/>
    </row>
    <row r="9" spans="1:27" s="32" customFormat="1" ht="13.5" customHeight="1" thickBot="1">
      <c r="A9" s="179">
        <v>8</v>
      </c>
      <c r="B9" s="180" t="s">
        <v>5</v>
      </c>
      <c r="C9" s="166">
        <v>78086.197830709629</v>
      </c>
      <c r="D9" s="149">
        <v>257</v>
      </c>
      <c r="E9" s="149">
        <v>303.83734564478453</v>
      </c>
      <c r="F9" s="150">
        <v>6406.8860587399586</v>
      </c>
      <c r="G9" s="149">
        <v>6103.0487130951742</v>
      </c>
      <c r="H9" s="149">
        <v>921.80201584615406</v>
      </c>
      <c r="I9" s="167" t="s">
        <v>85</v>
      </c>
      <c r="J9" s="168">
        <v>0</v>
      </c>
      <c r="K9" s="169">
        <v>68</v>
      </c>
      <c r="L9" s="146">
        <v>0</v>
      </c>
      <c r="M9" s="31"/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</row>
    <row r="10" spans="1:27" s="32" customFormat="1" ht="13.5" customHeight="1" thickBot="1">
      <c r="A10" s="179">
        <v>9</v>
      </c>
      <c r="B10" s="180" t="s">
        <v>6</v>
      </c>
      <c r="C10" s="166">
        <v>-26995.93706682184</v>
      </c>
      <c r="D10" s="149">
        <v>4437</v>
      </c>
      <c r="E10" s="149">
        <v>-6.0842770040166414</v>
      </c>
      <c r="F10" s="150">
        <v>5138.2781376947487</v>
      </c>
      <c r="G10" s="149">
        <v>5144.362414698765</v>
      </c>
      <c r="H10" s="149">
        <v>-36.884282550255193</v>
      </c>
      <c r="I10" s="167" t="s">
        <v>85</v>
      </c>
      <c r="J10" s="168">
        <v>0</v>
      </c>
      <c r="K10" s="169">
        <v>61</v>
      </c>
      <c r="L10" s="146">
        <v>0</v>
      </c>
      <c r="M10" s="31"/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</row>
    <row r="11" spans="1:27" s="32" customFormat="1" ht="13.5" customHeight="1" thickBot="1">
      <c r="A11" s="179">
        <v>10</v>
      </c>
      <c r="B11" s="180" t="s">
        <v>7</v>
      </c>
      <c r="C11" s="166">
        <v>-339428.11002617184</v>
      </c>
      <c r="D11" s="149">
        <v>961</v>
      </c>
      <c r="E11" s="149">
        <v>-353.20302812296757</v>
      </c>
      <c r="F11" s="150">
        <v>3902.6861036515024</v>
      </c>
      <c r="G11" s="149">
        <v>4255.8891317744701</v>
      </c>
      <c r="H11" s="149">
        <v>-925.35756547455003</v>
      </c>
      <c r="I11" s="167" t="s">
        <v>85</v>
      </c>
      <c r="J11" s="168">
        <v>0</v>
      </c>
      <c r="K11" s="169">
        <v>68</v>
      </c>
      <c r="L11" s="146">
        <v>0</v>
      </c>
      <c r="M11" s="31"/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</row>
    <row r="12" spans="1:27" s="32" customFormat="1" ht="13.5" customHeight="1" thickBot="1">
      <c r="A12" s="179">
        <v>11</v>
      </c>
      <c r="B12" s="180" t="s">
        <v>8</v>
      </c>
      <c r="C12" s="166">
        <v>-1081450.2277237838</v>
      </c>
      <c r="D12" s="149">
        <v>5050</v>
      </c>
      <c r="E12" s="149">
        <v>-214.14855994530373</v>
      </c>
      <c r="F12" s="150">
        <v>4280.3327763349007</v>
      </c>
      <c r="G12" s="149">
        <v>4494.4813362802042</v>
      </c>
      <c r="H12" s="149">
        <v>-686.76536096881591</v>
      </c>
      <c r="I12" s="167" t="s">
        <v>85</v>
      </c>
      <c r="J12" s="168">
        <v>0</v>
      </c>
      <c r="K12" s="169">
        <v>68</v>
      </c>
      <c r="L12" s="146">
        <v>0</v>
      </c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</row>
    <row r="13" spans="1:27" s="32" customFormat="1" ht="13.5" customHeight="1" thickBot="1">
      <c r="A13" s="179">
        <v>12</v>
      </c>
      <c r="B13" s="180" t="s">
        <v>9</v>
      </c>
      <c r="C13" s="166">
        <v>92468.286057366393</v>
      </c>
      <c r="D13" s="149">
        <v>4609</v>
      </c>
      <c r="E13" s="149">
        <v>20.062548504527314</v>
      </c>
      <c r="F13" s="150">
        <v>4899.2793144073439</v>
      </c>
      <c r="G13" s="149">
        <v>4879.2167659028164</v>
      </c>
      <c r="H13" s="149">
        <v>-302.02993134620374</v>
      </c>
      <c r="I13" s="167" t="s">
        <v>85</v>
      </c>
      <c r="J13" s="168">
        <v>0</v>
      </c>
      <c r="K13" s="169">
        <v>63</v>
      </c>
      <c r="L13" s="146">
        <v>0</v>
      </c>
      <c r="M13" s="31"/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</row>
    <row r="14" spans="1:27" s="32" customFormat="1" ht="13.5" customHeight="1" thickBot="1">
      <c r="A14" s="179">
        <v>73</v>
      </c>
      <c r="B14" s="180" t="s">
        <v>47</v>
      </c>
      <c r="C14" s="166">
        <v>1546717.5749965315</v>
      </c>
      <c r="D14" s="149">
        <v>8915</v>
      </c>
      <c r="E14" s="149">
        <v>173.49608244492782</v>
      </c>
      <c r="F14" s="150">
        <v>5657.3396539840624</v>
      </c>
      <c r="G14" s="149">
        <v>5483.8435715391342</v>
      </c>
      <c r="H14" s="149">
        <v>302.5968742901141</v>
      </c>
      <c r="I14" s="167" t="s">
        <v>85</v>
      </c>
      <c r="J14" s="168">
        <v>0</v>
      </c>
      <c r="K14" s="169">
        <v>62.838299999999997</v>
      </c>
      <c r="L14" s="146">
        <v>0</v>
      </c>
      <c r="M14" s="31"/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</row>
    <row r="15" spans="1:27" s="32" customFormat="1" ht="13.5" customHeight="1" thickBot="1">
      <c r="A15" s="179">
        <v>15</v>
      </c>
      <c r="B15" s="180" t="s">
        <v>10</v>
      </c>
      <c r="C15" s="166">
        <v>-1595230.5290552371</v>
      </c>
      <c r="D15" s="149">
        <v>5749</v>
      </c>
      <c r="E15" s="149">
        <v>-277.47965368850879</v>
      </c>
      <c r="F15" s="150">
        <v>4182.683811701173</v>
      </c>
      <c r="G15" s="149">
        <v>4460.1634653896817</v>
      </c>
      <c r="H15" s="149">
        <v>-721.08323185933841</v>
      </c>
      <c r="I15" s="167" t="s">
        <v>85</v>
      </c>
      <c r="J15" s="168">
        <v>0</v>
      </c>
      <c r="K15" s="169">
        <v>67</v>
      </c>
      <c r="L15" s="146">
        <v>0</v>
      </c>
      <c r="M15" s="31"/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</row>
    <row r="16" spans="1:27" s="32" customFormat="1" ht="13.5" customHeight="1" thickBot="1">
      <c r="A16" s="179">
        <v>16</v>
      </c>
      <c r="B16" s="180" t="s">
        <v>11</v>
      </c>
      <c r="C16" s="166">
        <v>304692.0006589457</v>
      </c>
      <c r="D16" s="149">
        <v>4653</v>
      </c>
      <c r="E16" s="149">
        <v>65.482914390489086</v>
      </c>
      <c r="F16" s="150">
        <v>5522.9183111627035</v>
      </c>
      <c r="G16" s="149">
        <v>5457.4353967722145</v>
      </c>
      <c r="H16" s="149">
        <v>276.18869952319437</v>
      </c>
      <c r="I16" s="167" t="s">
        <v>85</v>
      </c>
      <c r="J16" s="168">
        <v>0</v>
      </c>
      <c r="K16" s="169">
        <v>69</v>
      </c>
      <c r="L16" s="146">
        <v>0</v>
      </c>
      <c r="M16" s="31"/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</row>
    <row r="17" spans="1:27" s="32" customFormat="1" ht="13.5" customHeight="1" thickBot="1">
      <c r="A17" s="179">
        <v>18</v>
      </c>
      <c r="B17" s="180" t="s">
        <v>12</v>
      </c>
      <c r="C17" s="166">
        <v>-4060.5369829327956</v>
      </c>
      <c r="D17" s="149">
        <v>1080</v>
      </c>
      <c r="E17" s="149">
        <v>-3.7597564656785143</v>
      </c>
      <c r="F17" s="150">
        <v>5174.7276539866871</v>
      </c>
      <c r="G17" s="149">
        <v>5178.487410452366</v>
      </c>
      <c r="H17" s="149">
        <v>-2.7592867966541235</v>
      </c>
      <c r="I17" s="167" t="s">
        <v>85</v>
      </c>
      <c r="J17" s="168">
        <v>0</v>
      </c>
      <c r="K17" s="169">
        <v>68</v>
      </c>
      <c r="L17" s="146">
        <v>0</v>
      </c>
      <c r="M17" s="31"/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</row>
    <row r="18" spans="1:27" s="32" customFormat="1" ht="13.5" customHeight="1" thickBot="1">
      <c r="A18" s="181">
        <v>19</v>
      </c>
      <c r="B18" s="182" t="s">
        <v>13</v>
      </c>
      <c r="C18" s="166">
        <v>-42026.259613608439</v>
      </c>
      <c r="D18" s="149">
        <v>105</v>
      </c>
      <c r="E18" s="149">
        <v>-400.2500915581756</v>
      </c>
      <c r="F18" s="150">
        <v>3611.4116604385454</v>
      </c>
      <c r="G18" s="149">
        <v>4011.6617519967208</v>
      </c>
      <c r="H18" s="149">
        <v>-1169.5849452522993</v>
      </c>
      <c r="I18" s="167"/>
      <c r="J18" s="168"/>
      <c r="K18" s="169">
        <v>65</v>
      </c>
      <c r="L18" s="146">
        <v>0</v>
      </c>
      <c r="M18" s="31"/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</row>
    <row r="19" spans="1:27" s="32" customFormat="1" ht="13.5" customHeight="1" thickBot="1">
      <c r="A19" s="179">
        <v>20</v>
      </c>
      <c r="B19" s="180" t="s">
        <v>14</v>
      </c>
      <c r="C19" s="166">
        <v>182509.5565484291</v>
      </c>
      <c r="D19" s="149">
        <v>3809</v>
      </c>
      <c r="E19" s="149">
        <v>47.915346954168839</v>
      </c>
      <c r="F19" s="150">
        <v>5426.039636971761</v>
      </c>
      <c r="G19" s="149">
        <v>5378.1242900175921</v>
      </c>
      <c r="H19" s="149">
        <v>196.87759276857196</v>
      </c>
      <c r="I19" s="167" t="s">
        <v>85</v>
      </c>
      <c r="J19" s="168">
        <v>0</v>
      </c>
      <c r="K19" s="169">
        <v>66</v>
      </c>
      <c r="L19" s="146">
        <v>0</v>
      </c>
      <c r="M19" s="31"/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</row>
    <row r="20" spans="1:27" s="32" customFormat="1" ht="13.5" customHeight="1" thickBot="1">
      <c r="A20" s="179">
        <v>21</v>
      </c>
      <c r="B20" s="180" t="s">
        <v>15</v>
      </c>
      <c r="C20" s="166">
        <v>635205.74958650069</v>
      </c>
      <c r="D20" s="149">
        <v>1962</v>
      </c>
      <c r="E20" s="149">
        <v>323.75420468221239</v>
      </c>
      <c r="F20" s="150">
        <v>6606.1849701825167</v>
      </c>
      <c r="G20" s="149">
        <v>6282.430765500304</v>
      </c>
      <c r="H20" s="149">
        <v>1101.1840682512839</v>
      </c>
      <c r="I20" s="167" t="s">
        <v>85</v>
      </c>
      <c r="J20" s="168">
        <v>0</v>
      </c>
      <c r="K20" s="169">
        <v>60</v>
      </c>
      <c r="L20" s="146">
        <v>0</v>
      </c>
      <c r="M20" s="31"/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</row>
    <row r="21" spans="1:27" s="32" customFormat="1" ht="13.5" customHeight="1" thickBot="1">
      <c r="A21" s="179">
        <v>22</v>
      </c>
      <c r="B21" s="180" t="s">
        <v>16</v>
      </c>
      <c r="C21" s="166">
        <v>-323647.10106027935</v>
      </c>
      <c r="D21" s="149">
        <v>2440</v>
      </c>
      <c r="E21" s="149">
        <v>-132.64225453290138</v>
      </c>
      <c r="F21" s="150">
        <v>4485.0148554367643</v>
      </c>
      <c r="G21" s="149">
        <v>4617.6571099696657</v>
      </c>
      <c r="H21" s="149">
        <v>-563.58958727935442</v>
      </c>
      <c r="I21" s="167" t="s">
        <v>85</v>
      </c>
      <c r="J21" s="168">
        <v>0</v>
      </c>
      <c r="K21" s="169">
        <v>70</v>
      </c>
      <c r="L21" s="146">
        <v>0</v>
      </c>
      <c r="M21" s="31"/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</row>
    <row r="22" spans="1:27" s="32" customFormat="1" ht="13.5" customHeight="1" thickBot="1">
      <c r="A22" s="181">
        <v>23</v>
      </c>
      <c r="B22" s="182" t="s">
        <v>17</v>
      </c>
      <c r="C22" s="166">
        <v>-44183.828130969428</v>
      </c>
      <c r="D22" s="149">
        <v>223</v>
      </c>
      <c r="E22" s="149">
        <v>-198.13375843484047</v>
      </c>
      <c r="F22" s="150">
        <v>3562.1569146570218</v>
      </c>
      <c r="G22" s="149">
        <v>3760.2906730918621</v>
      </c>
      <c r="H22" s="149">
        <v>-1420.956024157158</v>
      </c>
      <c r="I22" s="167"/>
      <c r="J22" s="168"/>
      <c r="K22" s="169">
        <v>60</v>
      </c>
      <c r="L22" s="146">
        <v>0</v>
      </c>
      <c r="M22" s="31"/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</row>
    <row r="23" spans="1:27" s="32" customFormat="1" ht="13.5" customHeight="1" thickBot="1">
      <c r="A23" s="185">
        <v>24</v>
      </c>
      <c r="B23" s="186" t="s">
        <v>18</v>
      </c>
      <c r="C23" s="166">
        <v>-201469.64731976265</v>
      </c>
      <c r="D23" s="149">
        <v>255</v>
      </c>
      <c r="E23" s="149">
        <v>-790.07704831279466</v>
      </c>
      <c r="F23" s="150">
        <v>2411.3921719281425</v>
      </c>
      <c r="G23" s="149">
        <v>3201.4692202409369</v>
      </c>
      <c r="H23" s="149">
        <v>-1979.7774770080832</v>
      </c>
      <c r="I23" s="187">
        <v>-910.03137766056443</v>
      </c>
      <c r="J23" s="188">
        <v>-232058</v>
      </c>
      <c r="K23" s="169">
        <v>72</v>
      </c>
      <c r="L23" s="146">
        <v>-232058.00130344392</v>
      </c>
      <c r="M23" s="31"/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</row>
    <row r="24" spans="1:27" s="32" customFormat="1" ht="13.5" customHeight="1" thickBot="1">
      <c r="A24" s="179">
        <v>25</v>
      </c>
      <c r="B24" s="180" t="s">
        <v>19</v>
      </c>
      <c r="C24" s="166">
        <v>135314.43780213708</v>
      </c>
      <c r="D24" s="149">
        <v>270</v>
      </c>
      <c r="E24" s="149">
        <v>501.16458445235958</v>
      </c>
      <c r="F24" s="150">
        <v>7180.1408423328157</v>
      </c>
      <c r="G24" s="149">
        <v>6678.9762578804566</v>
      </c>
      <c r="H24" s="149">
        <v>1497.7295606314365</v>
      </c>
      <c r="I24" s="170" t="s">
        <v>85</v>
      </c>
      <c r="J24" s="168">
        <v>0</v>
      </c>
      <c r="K24" s="169">
        <v>64</v>
      </c>
      <c r="L24" s="146">
        <v>0</v>
      </c>
      <c r="M24" s="31"/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</row>
    <row r="25" spans="1:27" s="32" customFormat="1" ht="13.5" customHeight="1" thickBot="1">
      <c r="A25" s="185">
        <v>72</v>
      </c>
      <c r="B25" s="186" t="s">
        <v>35</v>
      </c>
      <c r="C25" s="166">
        <v>-4721337.6567476531</v>
      </c>
      <c r="D25" s="149">
        <v>10870</v>
      </c>
      <c r="E25" s="149">
        <v>-434.34569059316038</v>
      </c>
      <c r="F25" s="150">
        <v>3638.6566779720133</v>
      </c>
      <c r="G25" s="149">
        <v>4073.0023685651736</v>
      </c>
      <c r="H25" s="149">
        <v>-1108.2443286838466</v>
      </c>
      <c r="I25" s="187">
        <v>-38.498229336327768</v>
      </c>
      <c r="J25" s="188">
        <v>-418476</v>
      </c>
      <c r="K25" s="169">
        <v>72</v>
      </c>
      <c r="L25" s="146">
        <v>-418475.75288588286</v>
      </c>
      <c r="M25" s="31"/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</row>
    <row r="26" spans="1:27" s="32" customFormat="1" ht="13.5" customHeight="1" thickBot="1">
      <c r="A26" s="179">
        <v>33</v>
      </c>
      <c r="B26" s="180" t="s">
        <v>20</v>
      </c>
      <c r="C26" s="166">
        <v>-116745.4235181494</v>
      </c>
      <c r="D26" s="149">
        <v>447</v>
      </c>
      <c r="E26" s="149">
        <v>-261.17544411219103</v>
      </c>
      <c r="F26" s="150">
        <v>4360.2150780152806</v>
      </c>
      <c r="G26" s="149">
        <v>4621.3905221274717</v>
      </c>
      <c r="H26" s="149">
        <v>-559.8561751215484</v>
      </c>
      <c r="I26" s="170" t="s">
        <v>85</v>
      </c>
      <c r="J26" s="168">
        <v>0</v>
      </c>
      <c r="K26" s="169">
        <v>70</v>
      </c>
      <c r="L26" s="146">
        <v>0</v>
      </c>
      <c r="M26" s="31"/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</row>
    <row r="27" spans="1:27" s="32" customFormat="1" ht="13.5" customHeight="1" thickBot="1">
      <c r="A27" s="185">
        <v>35</v>
      </c>
      <c r="B27" s="186" t="s">
        <v>21</v>
      </c>
      <c r="C27" s="166">
        <v>-488547.18335723988</v>
      </c>
      <c r="D27" s="149">
        <v>697</v>
      </c>
      <c r="E27" s="149">
        <v>-700.92852705486348</v>
      </c>
      <c r="F27" s="150">
        <v>2884.9924776322996</v>
      </c>
      <c r="G27" s="149">
        <v>3585.9210046871631</v>
      </c>
      <c r="H27" s="149">
        <v>-1595.3256925618571</v>
      </c>
      <c r="I27" s="187">
        <v>-525.57959321433827</v>
      </c>
      <c r="J27" s="188">
        <v>-366329</v>
      </c>
      <c r="K27" s="169">
        <v>74</v>
      </c>
      <c r="L27" s="146">
        <v>-366328.97647039377</v>
      </c>
      <c r="M27" s="31"/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</row>
    <row r="28" spans="1:27" s="32" customFormat="1" ht="13.5" customHeight="1" thickBot="1">
      <c r="A28" s="179">
        <v>74</v>
      </c>
      <c r="B28" s="180" t="s">
        <v>48</v>
      </c>
      <c r="C28" s="166">
        <v>-2536287.9984670565</v>
      </c>
      <c r="D28" s="149">
        <v>15967</v>
      </c>
      <c r="E28" s="149">
        <v>-158.84561899336484</v>
      </c>
      <c r="F28" s="150">
        <v>4619.0635723741116</v>
      </c>
      <c r="G28" s="149">
        <v>4777.9091913674765</v>
      </c>
      <c r="H28" s="149">
        <v>-403.33750588154362</v>
      </c>
      <c r="I28" s="170" t="s">
        <v>85</v>
      </c>
      <c r="J28" s="168">
        <v>0</v>
      </c>
      <c r="K28" s="169">
        <v>64.986500000000007</v>
      </c>
      <c r="L28" s="146">
        <v>0</v>
      </c>
      <c r="M28" s="31"/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</row>
    <row r="29" spans="1:27" s="32" customFormat="1" ht="13.5" customHeight="1" thickBot="1">
      <c r="A29" s="181">
        <v>49</v>
      </c>
      <c r="B29" s="182" t="s">
        <v>22</v>
      </c>
      <c r="C29" s="166">
        <v>-173372.01759503697</v>
      </c>
      <c r="D29" s="149">
        <v>445</v>
      </c>
      <c r="E29" s="149">
        <v>-389.60003953940895</v>
      </c>
      <c r="F29" s="150">
        <v>3509.1602207994119</v>
      </c>
      <c r="G29" s="149">
        <v>3898.7602603388209</v>
      </c>
      <c r="H29" s="149">
        <v>-1282.4864369101992</v>
      </c>
      <c r="I29" s="170"/>
      <c r="J29" s="168"/>
      <c r="K29" s="169">
        <v>62</v>
      </c>
      <c r="L29" s="146">
        <v>0</v>
      </c>
      <c r="M29" s="31"/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</row>
    <row r="30" spans="1:27" s="32" customFormat="1" ht="13.5" customHeight="1" thickBot="1">
      <c r="A30" s="179">
        <v>53</v>
      </c>
      <c r="B30" s="180" t="s">
        <v>23</v>
      </c>
      <c r="C30" s="166">
        <v>50978.26681064607</v>
      </c>
      <c r="D30" s="149">
        <v>10206</v>
      </c>
      <c r="E30" s="149">
        <v>4.9949311003964407</v>
      </c>
      <c r="F30" s="150">
        <v>5310.0566253878305</v>
      </c>
      <c r="G30" s="149">
        <v>5305.061694287434</v>
      </c>
      <c r="H30" s="149">
        <v>123.81499703841382</v>
      </c>
      <c r="I30" s="170" t="s">
        <v>85</v>
      </c>
      <c r="J30" s="168">
        <v>0</v>
      </c>
      <c r="K30" s="169">
        <v>64</v>
      </c>
      <c r="L30" s="146">
        <v>0</v>
      </c>
      <c r="M30" s="31"/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</row>
    <row r="31" spans="1:27" s="32" customFormat="1" ht="13.5" customHeight="1" thickBot="1">
      <c r="A31" s="179">
        <v>54</v>
      </c>
      <c r="B31" s="180" t="s">
        <v>24</v>
      </c>
      <c r="C31" s="166">
        <v>25298.71382677068</v>
      </c>
      <c r="D31" s="149">
        <v>1100</v>
      </c>
      <c r="E31" s="149">
        <v>22.998830751609709</v>
      </c>
      <c r="F31" s="150">
        <v>5587.9567248279709</v>
      </c>
      <c r="G31" s="149">
        <v>5564.9578940763613</v>
      </c>
      <c r="H31" s="149">
        <v>383.71119682734115</v>
      </c>
      <c r="I31" s="170" t="s">
        <v>85</v>
      </c>
      <c r="J31" s="168">
        <v>0</v>
      </c>
      <c r="K31" s="169">
        <v>60</v>
      </c>
      <c r="L31" s="146">
        <v>0</v>
      </c>
      <c r="M31" s="30">
        <v>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s="32" customFormat="1" ht="13.5" customHeight="1" thickBot="1">
      <c r="A32" s="179">
        <v>55</v>
      </c>
      <c r="B32" s="180" t="s">
        <v>25</v>
      </c>
      <c r="C32" s="166">
        <v>-98982.767082785504</v>
      </c>
      <c r="D32" s="149">
        <v>322</v>
      </c>
      <c r="E32" s="149">
        <v>-307.39989777262576</v>
      </c>
      <c r="F32" s="150">
        <v>3970.6221362024421</v>
      </c>
      <c r="G32" s="149">
        <v>4278.0220339750676</v>
      </c>
      <c r="H32" s="149">
        <v>-903.2246632739525</v>
      </c>
      <c r="I32" s="170" t="s">
        <v>85</v>
      </c>
      <c r="J32" s="168">
        <v>0</v>
      </c>
      <c r="K32" s="169">
        <v>70</v>
      </c>
      <c r="L32" s="146">
        <v>0</v>
      </c>
      <c r="M32" s="31"/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</row>
    <row r="33" spans="1:27" s="32" customFormat="1" ht="13.5" customHeight="1" thickBot="1">
      <c r="A33" s="179">
        <v>56</v>
      </c>
      <c r="B33" s="180" t="s">
        <v>26</v>
      </c>
      <c r="C33" s="166">
        <v>-268071.39544839459</v>
      </c>
      <c r="D33" s="149">
        <v>635</v>
      </c>
      <c r="E33" s="149">
        <v>-422.15967787148753</v>
      </c>
      <c r="F33" s="150">
        <v>3732.8380283550382</v>
      </c>
      <c r="G33" s="149">
        <v>4154.9977062265261</v>
      </c>
      <c r="H33" s="149">
        <v>-1026.248991022494</v>
      </c>
      <c r="I33" s="170" t="s">
        <v>85</v>
      </c>
      <c r="J33" s="168">
        <v>0</v>
      </c>
      <c r="K33" s="169">
        <v>70</v>
      </c>
      <c r="L33" s="146">
        <v>0</v>
      </c>
      <c r="M33" s="31"/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</row>
    <row r="34" spans="1:27" s="32" customFormat="1" ht="13.5" customHeight="1" thickBot="1">
      <c r="A34" s="185">
        <v>57</v>
      </c>
      <c r="B34" s="186" t="s">
        <v>27</v>
      </c>
      <c r="C34" s="166">
        <v>-218961.47411216737</v>
      </c>
      <c r="D34" s="149">
        <v>464</v>
      </c>
      <c r="E34" s="149">
        <v>-471.89972869001588</v>
      </c>
      <c r="F34" s="150">
        <v>3469.3995370962743</v>
      </c>
      <c r="G34" s="149">
        <v>3941.2992657862901</v>
      </c>
      <c r="H34" s="149">
        <v>-1239.94743146273</v>
      </c>
      <c r="I34" s="187">
        <v>-170.20133211521124</v>
      </c>
      <c r="J34" s="188">
        <v>-78973</v>
      </c>
      <c r="K34" s="169">
        <v>70</v>
      </c>
      <c r="L34" s="146">
        <v>-78973.418101458024</v>
      </c>
      <c r="M34" s="31"/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</row>
    <row r="35" spans="1:27" s="32" customFormat="1" ht="13.5" customHeight="1" thickBot="1">
      <c r="A35" s="185">
        <v>58</v>
      </c>
      <c r="B35" s="186" t="s">
        <v>28</v>
      </c>
      <c r="C35" s="166">
        <v>-635638.02054298436</v>
      </c>
      <c r="D35" s="149">
        <v>1279</v>
      </c>
      <c r="E35" s="149">
        <v>-496.98046954103546</v>
      </c>
      <c r="F35" s="150">
        <v>3587.6712695541496</v>
      </c>
      <c r="G35" s="149">
        <v>4084.6517390951849</v>
      </c>
      <c r="H35" s="149">
        <v>-1096.5949581538353</v>
      </c>
      <c r="I35" s="187">
        <v>-26.848858806316457</v>
      </c>
      <c r="J35" s="188">
        <v>-34340</v>
      </c>
      <c r="K35" s="169">
        <v>70</v>
      </c>
      <c r="L35" s="146">
        <v>-34339.690413278746</v>
      </c>
      <c r="M35" s="31"/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</row>
    <row r="36" spans="1:27" s="32" customFormat="1" ht="13.5" customHeight="1" thickBot="1">
      <c r="A36" s="179">
        <v>59</v>
      </c>
      <c r="B36" s="180" t="s">
        <v>29</v>
      </c>
      <c r="C36" s="166">
        <v>-100145.32745110383</v>
      </c>
      <c r="D36" s="149">
        <v>240</v>
      </c>
      <c r="E36" s="149">
        <v>-417.27219771293261</v>
      </c>
      <c r="F36" s="150">
        <v>3915.2901301532966</v>
      </c>
      <c r="G36" s="149">
        <v>4332.5623278662288</v>
      </c>
      <c r="H36" s="149">
        <v>-848.68436938279137</v>
      </c>
      <c r="I36" s="170" t="s">
        <v>85</v>
      </c>
      <c r="J36" s="168">
        <v>0</v>
      </c>
      <c r="K36" s="169">
        <v>67</v>
      </c>
      <c r="L36" s="146">
        <v>0</v>
      </c>
      <c r="M36" s="31"/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</row>
    <row r="37" spans="1:27" s="32" customFormat="1" ht="13.5" customHeight="1" thickBot="1">
      <c r="A37" s="179">
        <v>60</v>
      </c>
      <c r="B37" s="180" t="s">
        <v>30</v>
      </c>
      <c r="C37" s="166">
        <v>-6498849.83203262</v>
      </c>
      <c r="D37" s="149">
        <v>38241</v>
      </c>
      <c r="E37" s="149">
        <v>-169.9445577268539</v>
      </c>
      <c r="F37" s="150">
        <v>4457.3141797616909</v>
      </c>
      <c r="G37" s="149">
        <v>4627.2587374885452</v>
      </c>
      <c r="H37" s="149">
        <v>-553.98795976047495</v>
      </c>
      <c r="I37" s="170" t="s">
        <v>85</v>
      </c>
      <c r="J37" s="168">
        <v>0</v>
      </c>
      <c r="K37" s="169">
        <v>70</v>
      </c>
      <c r="L37" s="146">
        <v>0</v>
      </c>
      <c r="M37" s="31"/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</row>
    <row r="38" spans="1:27" s="32" customFormat="1" ht="13.5" customHeight="1" thickBot="1">
      <c r="A38" s="185">
        <v>61</v>
      </c>
      <c r="B38" s="186" t="s">
        <v>31</v>
      </c>
      <c r="C38" s="166">
        <v>-124484.84600910291</v>
      </c>
      <c r="D38" s="149">
        <v>228</v>
      </c>
      <c r="E38" s="149">
        <v>-545.98616670659169</v>
      </c>
      <c r="F38" s="150">
        <v>3171.2081085926252</v>
      </c>
      <c r="G38" s="149">
        <v>3717.1942752992168</v>
      </c>
      <c r="H38" s="149">
        <v>-1464.0524219498034</v>
      </c>
      <c r="I38" s="187">
        <v>-394.30632260228458</v>
      </c>
      <c r="J38" s="188">
        <v>-89902</v>
      </c>
      <c r="K38" s="169">
        <v>75</v>
      </c>
      <c r="L38" s="146">
        <v>-89901.84155332089</v>
      </c>
      <c r="M38" s="31"/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</row>
    <row r="39" spans="1:27" s="32" customFormat="1" ht="13.5" customHeight="1" thickBot="1">
      <c r="A39" s="183">
        <v>62</v>
      </c>
      <c r="B39" s="184" t="s">
        <v>32</v>
      </c>
      <c r="C39" s="171">
        <v>-395598.47691309539</v>
      </c>
      <c r="D39" s="172">
        <v>952</v>
      </c>
      <c r="E39" s="172">
        <v>-415.54461860619261</v>
      </c>
      <c r="F39" s="173">
        <v>3979.1272666361206</v>
      </c>
      <c r="G39" s="172">
        <v>4394.6718852423128</v>
      </c>
      <c r="H39" s="172">
        <v>-786.57481200670736</v>
      </c>
      <c r="I39" s="174" t="s">
        <v>85</v>
      </c>
      <c r="J39" s="175">
        <v>0</v>
      </c>
      <c r="K39" s="176">
        <v>70</v>
      </c>
      <c r="L39" s="146">
        <v>0</v>
      </c>
      <c r="M39" s="31"/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</row>
    <row r="40" spans="1:27" s="32" customFormat="1" ht="15" customHeight="1" thickBot="1">
      <c r="A40" s="258" t="s">
        <v>33</v>
      </c>
      <c r="B40" s="259"/>
      <c r="C40" s="157">
        <v>-1.1059455573558807E-9</v>
      </c>
      <c r="D40" s="157">
        <v>174447</v>
      </c>
      <c r="E40" s="157"/>
      <c r="F40" s="158">
        <v>5181.2466972490201</v>
      </c>
      <c r="G40" s="154"/>
      <c r="H40" s="154"/>
      <c r="I40" s="155"/>
      <c r="J40" s="189">
        <v>-1220078</v>
      </c>
      <c r="K40" s="156">
        <v>65.265117089790706</v>
      </c>
      <c r="L40" s="33"/>
      <c r="M40" s="31"/>
      <c r="N40" s="33"/>
      <c r="O40" s="31"/>
      <c r="P40" s="33"/>
      <c r="Q40" s="31"/>
      <c r="R40" s="33"/>
      <c r="S40" s="31"/>
      <c r="T40" s="33"/>
      <c r="U40" s="31"/>
      <c r="V40" s="33"/>
      <c r="W40" s="31"/>
      <c r="X40" s="33"/>
      <c r="Y40" s="31"/>
      <c r="Z40" s="33"/>
      <c r="AA40" s="31"/>
    </row>
    <row r="41" spans="1:27" s="32" customFormat="1" ht="15.95" customHeight="1" thickBot="1">
      <c r="A41" s="260"/>
      <c r="B41" s="260"/>
      <c r="C41" s="159">
        <v>0.79353499999999999</v>
      </c>
      <c r="D41" s="160" t="s">
        <v>64</v>
      </c>
      <c r="E41" s="160"/>
      <c r="F41" s="161">
        <v>4111.5005979015014</v>
      </c>
      <c r="G41" s="33"/>
      <c r="H41" s="33"/>
      <c r="I41" s="33"/>
      <c r="J41" s="34"/>
      <c r="K41" s="33"/>
      <c r="L41" s="35"/>
      <c r="M41" s="31"/>
      <c r="N41" s="35"/>
      <c r="O41" s="31"/>
      <c r="P41" s="35"/>
      <c r="Q41" s="31"/>
      <c r="R41" s="35"/>
      <c r="S41" s="31"/>
      <c r="T41" s="35"/>
      <c r="U41" s="31"/>
      <c r="V41" s="35"/>
      <c r="W41" s="31"/>
      <c r="X41" s="35"/>
      <c r="Y41" s="31"/>
      <c r="Z41" s="35"/>
      <c r="AA41" s="31"/>
    </row>
    <row r="42" spans="1:27" s="29" customFormat="1" ht="14.1" customHeight="1">
      <c r="A42" s="98"/>
      <c r="B42" s="98"/>
      <c r="C42" s="98"/>
      <c r="D42" s="98"/>
      <c r="E42" s="98"/>
      <c r="F42" s="98"/>
      <c r="G42" s="98"/>
      <c r="H42" s="98"/>
      <c r="I42" s="98"/>
      <c r="J42" s="99"/>
      <c r="K42" s="98"/>
      <c r="L42" s="98"/>
      <c r="M42" s="28"/>
      <c r="N42" s="98"/>
      <c r="O42" s="28"/>
      <c r="P42" s="98"/>
      <c r="Q42" s="28"/>
      <c r="R42" s="98"/>
      <c r="S42" s="28"/>
      <c r="T42" s="98"/>
      <c r="U42" s="28"/>
      <c r="V42" s="98"/>
      <c r="W42" s="28"/>
      <c r="X42" s="98"/>
      <c r="Y42" s="28"/>
      <c r="Z42" s="98"/>
      <c r="AA42" s="28"/>
    </row>
    <row r="43" spans="1:27" s="37" customFormat="1" ht="14.1" customHeight="1">
      <c r="A43" s="100"/>
      <c r="B43" s="100"/>
      <c r="C43" s="100"/>
      <c r="D43" s="100"/>
      <c r="E43" s="101"/>
      <c r="F43" s="100"/>
      <c r="G43" s="102"/>
      <c r="H43" s="261"/>
      <c r="I43" s="261"/>
      <c r="J43" s="256"/>
      <c r="K43" s="256"/>
      <c r="L43" s="100"/>
      <c r="M43" s="104"/>
      <c r="N43" s="100"/>
      <c r="O43" s="104"/>
      <c r="P43" s="100"/>
      <c r="Q43" s="104"/>
      <c r="R43" s="100"/>
      <c r="S43" s="104"/>
      <c r="T43" s="100"/>
      <c r="U43" s="104"/>
      <c r="V43" s="100"/>
      <c r="W43" s="104"/>
      <c r="X43" s="100"/>
      <c r="Y43" s="104"/>
      <c r="Z43" s="100"/>
      <c r="AA43" s="104"/>
    </row>
    <row r="44" spans="1:27" s="37" customFormat="1" ht="14.1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4"/>
      <c r="N44" s="100"/>
      <c r="O44" s="104"/>
      <c r="P44" s="100"/>
      <c r="Q44" s="104"/>
      <c r="R44" s="100"/>
      <c r="S44" s="104"/>
      <c r="T44" s="100"/>
      <c r="U44" s="104"/>
      <c r="V44" s="100"/>
      <c r="W44" s="104"/>
      <c r="X44" s="100"/>
      <c r="Y44" s="104"/>
      <c r="Z44" s="100"/>
      <c r="AA44" s="104"/>
    </row>
    <row r="45" spans="1:27" s="37" customFormat="1" ht="14.1" customHeight="1">
      <c r="A45" s="100"/>
      <c r="B45" s="100"/>
      <c r="C45" s="100"/>
      <c r="D45" s="100"/>
      <c r="E45" s="100"/>
      <c r="F45" s="103"/>
      <c r="G45" s="100"/>
      <c r="H45" s="100"/>
      <c r="I45" s="101"/>
      <c r="J45" s="256"/>
      <c r="K45" s="256"/>
      <c r="L45" s="100"/>
      <c r="M45" s="104"/>
      <c r="N45" s="100"/>
      <c r="O45" s="104"/>
      <c r="P45" s="100"/>
      <c r="Q45" s="104"/>
      <c r="R45" s="100"/>
      <c r="S45" s="104"/>
      <c r="T45" s="100"/>
      <c r="U45" s="104"/>
      <c r="V45" s="100"/>
      <c r="W45" s="104"/>
      <c r="X45" s="100"/>
      <c r="Y45" s="104"/>
      <c r="Z45" s="100"/>
      <c r="AA45" s="104"/>
    </row>
    <row r="46" spans="1:27" s="37" customFormat="1" ht="14.1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4"/>
      <c r="N46" s="100"/>
      <c r="O46" s="104"/>
      <c r="P46" s="100"/>
      <c r="Q46" s="104"/>
      <c r="R46" s="100"/>
      <c r="S46" s="104"/>
      <c r="T46" s="100"/>
      <c r="U46" s="104"/>
      <c r="V46" s="100"/>
      <c r="W46" s="104"/>
      <c r="X46" s="100"/>
      <c r="Y46" s="104"/>
      <c r="Z46" s="100"/>
      <c r="AA46" s="104"/>
    </row>
    <row r="47" spans="1:27" s="37" customFormat="1" ht="14.1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4"/>
      <c r="N47" s="100"/>
      <c r="O47" s="104"/>
      <c r="P47" s="100"/>
      <c r="Q47" s="104"/>
      <c r="R47" s="100"/>
      <c r="S47" s="104"/>
      <c r="T47" s="100"/>
      <c r="U47" s="104"/>
      <c r="V47" s="100"/>
      <c r="W47" s="104"/>
      <c r="X47" s="100"/>
      <c r="Y47" s="104"/>
      <c r="Z47" s="100"/>
      <c r="AA47" s="104"/>
    </row>
    <row r="48" spans="1:27" s="37" customFormat="1" ht="14.1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4"/>
      <c r="N48" s="100"/>
      <c r="O48" s="104"/>
      <c r="P48" s="100"/>
      <c r="Q48" s="104"/>
      <c r="R48" s="100"/>
      <c r="S48" s="104"/>
      <c r="T48" s="100"/>
      <c r="U48" s="104"/>
      <c r="V48" s="100"/>
      <c r="W48" s="104"/>
      <c r="X48" s="100"/>
      <c r="Y48" s="104"/>
      <c r="Z48" s="100"/>
      <c r="AA48" s="104"/>
    </row>
    <row r="49" spans="1:27" s="37" customFormat="1" ht="12.7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4"/>
      <c r="N49" s="100"/>
      <c r="O49" s="104"/>
      <c r="P49" s="100"/>
      <c r="Q49" s="104"/>
      <c r="R49" s="100"/>
      <c r="S49" s="104"/>
      <c r="T49" s="100"/>
      <c r="U49" s="104"/>
      <c r="V49" s="100"/>
      <c r="W49" s="104"/>
      <c r="X49" s="100"/>
      <c r="Y49" s="104"/>
      <c r="Z49" s="100"/>
      <c r="AA49" s="104"/>
    </row>
    <row r="50" spans="1:27" s="37" customFormat="1" ht="12.7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4"/>
      <c r="N50" s="100"/>
      <c r="O50" s="104"/>
      <c r="P50" s="100"/>
      <c r="Q50" s="104"/>
      <c r="R50" s="100"/>
      <c r="S50" s="104"/>
      <c r="T50" s="100"/>
      <c r="U50" s="104"/>
      <c r="V50" s="100"/>
      <c r="W50" s="104"/>
      <c r="X50" s="100"/>
      <c r="Y50" s="104"/>
      <c r="Z50" s="100"/>
      <c r="AA50" s="104"/>
    </row>
    <row r="51" spans="1:27" s="37" customFormat="1" ht="12.75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4"/>
      <c r="N51" s="100"/>
      <c r="O51" s="104"/>
      <c r="P51" s="100"/>
      <c r="Q51" s="104"/>
      <c r="R51" s="100"/>
      <c r="S51" s="104"/>
      <c r="T51" s="100"/>
      <c r="U51" s="104"/>
      <c r="V51" s="100"/>
      <c r="W51" s="104"/>
      <c r="X51" s="100"/>
      <c r="Y51" s="104"/>
      <c r="Z51" s="100"/>
      <c r="AA51" s="104"/>
    </row>
    <row r="52" spans="1:27" s="37" customFormat="1" ht="12.7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4"/>
      <c r="N52" s="100"/>
      <c r="O52" s="104"/>
      <c r="P52" s="100"/>
      <c r="Q52" s="104"/>
      <c r="R52" s="100"/>
      <c r="S52" s="104"/>
      <c r="T52" s="100"/>
      <c r="U52" s="104"/>
      <c r="V52" s="100"/>
      <c r="W52" s="104"/>
      <c r="X52" s="100"/>
      <c r="Y52" s="104"/>
      <c r="Z52" s="100"/>
      <c r="AA52" s="104"/>
    </row>
    <row r="53" spans="1:27" s="37" customFormat="1" ht="12.7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4"/>
      <c r="N53" s="100"/>
      <c r="O53" s="104"/>
      <c r="P53" s="100"/>
      <c r="Q53" s="104"/>
      <c r="R53" s="100"/>
      <c r="S53" s="104"/>
      <c r="T53" s="100"/>
      <c r="U53" s="104"/>
      <c r="V53" s="100"/>
      <c r="W53" s="104"/>
      <c r="X53" s="100"/>
      <c r="Y53" s="104"/>
      <c r="Z53" s="100"/>
      <c r="AA53" s="104"/>
    </row>
    <row r="54" spans="1:27" s="37" customFormat="1" ht="12.7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4"/>
      <c r="N54" s="100"/>
      <c r="O54" s="104"/>
      <c r="P54" s="100"/>
      <c r="Q54" s="104"/>
      <c r="R54" s="100"/>
      <c r="S54" s="104"/>
      <c r="T54" s="100"/>
      <c r="U54" s="104"/>
      <c r="V54" s="100"/>
      <c r="W54" s="104"/>
      <c r="X54" s="100"/>
      <c r="Y54" s="104"/>
      <c r="Z54" s="100"/>
      <c r="AA54" s="104"/>
    </row>
    <row r="55" spans="1:27" s="37" customFormat="1" ht="12.7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4"/>
      <c r="N55" s="100"/>
      <c r="O55" s="104"/>
      <c r="P55" s="100"/>
      <c r="Q55" s="104"/>
      <c r="R55" s="100"/>
      <c r="S55" s="104"/>
      <c r="T55" s="100"/>
      <c r="U55" s="104"/>
      <c r="V55" s="100"/>
      <c r="W55" s="104"/>
      <c r="X55" s="100"/>
      <c r="Y55" s="104"/>
      <c r="Z55" s="100"/>
      <c r="AA55" s="104"/>
    </row>
    <row r="56" spans="1:27" s="37" customFormat="1" ht="12.7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4"/>
      <c r="N56" s="100"/>
      <c r="O56" s="104"/>
      <c r="P56" s="100"/>
      <c r="Q56" s="104"/>
      <c r="R56" s="100"/>
      <c r="S56" s="104"/>
      <c r="T56" s="100"/>
      <c r="U56" s="104"/>
      <c r="V56" s="100"/>
      <c r="W56" s="104"/>
      <c r="X56" s="100"/>
      <c r="Y56" s="104"/>
      <c r="Z56" s="100"/>
      <c r="AA56" s="104"/>
    </row>
    <row r="57" spans="1:27" s="37" customFormat="1" ht="12.7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4"/>
      <c r="N57" s="100"/>
      <c r="O57" s="104"/>
      <c r="P57" s="100"/>
      <c r="Q57" s="104"/>
      <c r="R57" s="100"/>
      <c r="S57" s="104"/>
      <c r="T57" s="100"/>
      <c r="U57" s="104"/>
      <c r="V57" s="100"/>
      <c r="W57" s="104"/>
      <c r="X57" s="100"/>
      <c r="Y57" s="104"/>
      <c r="Z57" s="100"/>
      <c r="AA57" s="104"/>
    </row>
    <row r="58" spans="1:27" s="37" customFormat="1" ht="12.7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4"/>
      <c r="N58" s="100"/>
      <c r="O58" s="104"/>
      <c r="P58" s="100"/>
      <c r="Q58" s="104"/>
      <c r="R58" s="100"/>
      <c r="S58" s="104"/>
      <c r="T58" s="100"/>
      <c r="U58" s="104"/>
      <c r="V58" s="100"/>
      <c r="W58" s="104"/>
      <c r="X58" s="100"/>
      <c r="Y58" s="104"/>
      <c r="Z58" s="100"/>
      <c r="AA58" s="104"/>
    </row>
    <row r="59" spans="1:27" s="37" customFormat="1" ht="12.7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4"/>
      <c r="N59" s="100"/>
      <c r="O59" s="104"/>
      <c r="P59" s="100"/>
      <c r="Q59" s="104"/>
      <c r="R59" s="100"/>
      <c r="S59" s="104"/>
      <c r="T59" s="100"/>
      <c r="U59" s="104"/>
      <c r="V59" s="100"/>
      <c r="W59" s="104"/>
      <c r="X59" s="100"/>
      <c r="Y59" s="104"/>
      <c r="Z59" s="100"/>
      <c r="AA59" s="104"/>
    </row>
    <row r="60" spans="1:27" s="37" customFormat="1" ht="12.7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N60" s="36"/>
      <c r="P60" s="36"/>
      <c r="R60" s="36"/>
      <c r="T60" s="36"/>
      <c r="V60" s="36"/>
      <c r="X60" s="36"/>
      <c r="Z60" s="36"/>
    </row>
    <row r="61" spans="1:27" s="37" customFormat="1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N61" s="36"/>
      <c r="P61" s="36"/>
      <c r="R61" s="36"/>
      <c r="T61" s="36"/>
      <c r="V61" s="36"/>
      <c r="X61" s="36"/>
      <c r="Z61" s="36"/>
    </row>
    <row r="62" spans="1:27" s="37" customFormat="1" ht="12.7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N62" s="36"/>
      <c r="P62" s="36"/>
      <c r="R62" s="36"/>
      <c r="T62" s="36"/>
      <c r="V62" s="36"/>
      <c r="X62" s="36"/>
      <c r="Z62" s="36"/>
    </row>
    <row r="63" spans="1:27" s="37" customFormat="1" ht="12.7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N63" s="36"/>
      <c r="P63" s="36"/>
      <c r="R63" s="36"/>
      <c r="T63" s="36"/>
      <c r="V63" s="36"/>
      <c r="X63" s="36"/>
      <c r="Z63" s="36"/>
    </row>
    <row r="64" spans="1:27" s="37" customFormat="1" ht="12.7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N64" s="36"/>
      <c r="P64" s="36"/>
      <c r="R64" s="36"/>
      <c r="T64" s="36"/>
      <c r="V64" s="36"/>
      <c r="X64" s="36"/>
      <c r="Z64" s="36"/>
    </row>
    <row r="65" spans="1:26" s="37" customFormat="1" ht="12.7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N65" s="36"/>
      <c r="P65" s="36"/>
      <c r="R65" s="36"/>
      <c r="T65" s="36"/>
      <c r="V65" s="36"/>
      <c r="X65" s="36"/>
      <c r="Z65" s="36"/>
    </row>
    <row r="66" spans="1:26" s="37" customFormat="1" ht="12.7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N66" s="36"/>
      <c r="P66" s="36"/>
      <c r="R66" s="36"/>
      <c r="T66" s="36"/>
      <c r="V66" s="36"/>
      <c r="X66" s="36"/>
      <c r="Z66" s="36"/>
    </row>
    <row r="67" spans="1:26" s="37" customFormat="1" ht="12.7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N67" s="36"/>
      <c r="P67" s="36"/>
      <c r="R67" s="36"/>
      <c r="T67" s="36"/>
      <c r="V67" s="36"/>
      <c r="X67" s="36"/>
      <c r="Z67" s="36"/>
    </row>
    <row r="68" spans="1:26" s="37" customFormat="1" ht="12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N68" s="36"/>
      <c r="P68" s="36"/>
      <c r="R68" s="36"/>
      <c r="T68" s="36"/>
      <c r="V68" s="36"/>
      <c r="X68" s="36"/>
      <c r="Z68" s="36"/>
    </row>
    <row r="69" spans="1:26" s="37" customFormat="1" ht="12.7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N69" s="36"/>
      <c r="P69" s="36"/>
      <c r="R69" s="36"/>
      <c r="T69" s="36"/>
      <c r="V69" s="36"/>
      <c r="X69" s="36"/>
      <c r="Z69" s="36"/>
    </row>
    <row r="70" spans="1:26" s="37" customFormat="1" ht="12.7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N70" s="36"/>
      <c r="P70" s="36"/>
      <c r="R70" s="36"/>
      <c r="T70" s="36"/>
      <c r="V70" s="36"/>
      <c r="X70" s="36"/>
      <c r="Z70" s="36"/>
    </row>
    <row r="71" spans="1:26" s="37" customFormat="1" ht="12.7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N71" s="36"/>
      <c r="P71" s="36"/>
      <c r="R71" s="36"/>
      <c r="T71" s="36"/>
      <c r="V71" s="36"/>
      <c r="X71" s="36"/>
      <c r="Z71" s="36"/>
    </row>
    <row r="72" spans="1:26" s="37" customFormat="1" ht="12.7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N72" s="36"/>
      <c r="P72" s="36"/>
      <c r="R72" s="36"/>
      <c r="T72" s="36"/>
      <c r="V72" s="36"/>
      <c r="X72" s="36"/>
      <c r="Z72" s="36"/>
    </row>
    <row r="73" spans="1:26" s="37" customFormat="1" ht="12.7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N73" s="36"/>
      <c r="P73" s="36"/>
      <c r="R73" s="36"/>
      <c r="T73" s="36"/>
      <c r="V73" s="36"/>
      <c r="X73" s="36"/>
      <c r="Z73" s="36"/>
    </row>
    <row r="74" spans="1:26" s="37" customFormat="1" ht="12.7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N74" s="36"/>
      <c r="P74" s="36"/>
      <c r="R74" s="36"/>
      <c r="T74" s="36"/>
      <c r="V74" s="36"/>
      <c r="X74" s="36"/>
      <c r="Z74" s="36"/>
    </row>
    <row r="75" spans="1:26" s="37" customFormat="1" ht="12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N75" s="36"/>
      <c r="P75" s="36"/>
      <c r="R75" s="36"/>
      <c r="T75" s="36"/>
      <c r="V75" s="36"/>
      <c r="X75" s="36"/>
      <c r="Z75" s="36"/>
    </row>
    <row r="76" spans="1:26" s="37" customFormat="1" ht="12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N76" s="36"/>
      <c r="P76" s="36"/>
      <c r="R76" s="36"/>
      <c r="T76" s="36"/>
      <c r="V76" s="36"/>
      <c r="X76" s="36"/>
      <c r="Z76" s="36"/>
    </row>
    <row r="77" spans="1:26" s="37" customFormat="1" ht="12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N77" s="36"/>
      <c r="P77" s="36"/>
      <c r="R77" s="36"/>
      <c r="T77" s="36"/>
      <c r="V77" s="36"/>
      <c r="X77" s="36"/>
      <c r="Z77" s="36"/>
    </row>
    <row r="78" spans="1:26" s="37" customFormat="1" ht="12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N78" s="36"/>
      <c r="P78" s="36"/>
      <c r="R78" s="36"/>
      <c r="T78" s="36"/>
      <c r="V78" s="36"/>
      <c r="X78" s="36"/>
      <c r="Z78" s="36"/>
    </row>
    <row r="79" spans="1:26" s="37" customFormat="1" ht="12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N79" s="36"/>
      <c r="P79" s="36"/>
      <c r="R79" s="36"/>
      <c r="T79" s="36"/>
      <c r="V79" s="36"/>
      <c r="X79" s="36"/>
      <c r="Z79" s="36"/>
    </row>
    <row r="80" spans="1:26" s="37" customFormat="1" ht="12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N80" s="36"/>
      <c r="P80" s="36"/>
      <c r="R80" s="36"/>
      <c r="T80" s="36"/>
      <c r="V80" s="36"/>
      <c r="X80" s="36"/>
      <c r="Z80" s="36"/>
    </row>
    <row r="81" spans="1:26" s="37" customFormat="1" ht="12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N81" s="36"/>
      <c r="P81" s="36"/>
      <c r="R81" s="36"/>
      <c r="T81" s="36"/>
      <c r="V81" s="36"/>
      <c r="X81" s="36"/>
      <c r="Z81" s="36"/>
    </row>
    <row r="82" spans="1:26" s="37" customFormat="1" ht="12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N82" s="36"/>
      <c r="P82" s="36"/>
      <c r="R82" s="36"/>
      <c r="T82" s="36"/>
      <c r="V82" s="36"/>
      <c r="X82" s="36"/>
      <c r="Z82" s="36"/>
    </row>
    <row r="83" spans="1:26" s="37" customFormat="1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N83" s="36"/>
      <c r="P83" s="36"/>
      <c r="R83" s="36"/>
      <c r="T83" s="36"/>
      <c r="V83" s="36"/>
      <c r="X83" s="36"/>
      <c r="Z83" s="36"/>
    </row>
    <row r="84" spans="1:26" s="37" customFormat="1" ht="12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N84" s="36"/>
      <c r="P84" s="36"/>
      <c r="R84" s="36"/>
      <c r="T84" s="36"/>
      <c r="V84" s="36"/>
      <c r="X84" s="36"/>
      <c r="Z84" s="36"/>
    </row>
    <row r="85" spans="1:26" s="37" customFormat="1" ht="12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N85" s="36"/>
      <c r="P85" s="36"/>
      <c r="R85" s="36"/>
      <c r="T85" s="36"/>
      <c r="V85" s="36"/>
      <c r="X85" s="36"/>
      <c r="Z85" s="36"/>
    </row>
    <row r="86" spans="1:26" s="37" customFormat="1" ht="12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N86" s="36"/>
      <c r="P86" s="36"/>
      <c r="R86" s="36"/>
      <c r="T86" s="36"/>
      <c r="V86" s="36"/>
      <c r="X86" s="36"/>
      <c r="Z86" s="36"/>
    </row>
    <row r="87" spans="1:26" s="37" customFormat="1" ht="12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N87" s="36"/>
      <c r="P87" s="36"/>
      <c r="R87" s="36"/>
      <c r="T87" s="36"/>
      <c r="V87" s="36"/>
      <c r="X87" s="36"/>
      <c r="Z87" s="36"/>
    </row>
    <row r="88" spans="1:26" s="37" customFormat="1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N88" s="36"/>
      <c r="P88" s="36"/>
      <c r="R88" s="36"/>
      <c r="T88" s="36"/>
      <c r="V88" s="36"/>
      <c r="X88" s="36"/>
      <c r="Z88" s="36"/>
    </row>
    <row r="89" spans="1:26" s="37" customFormat="1" ht="12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N89" s="36"/>
      <c r="P89" s="36"/>
      <c r="R89" s="36"/>
      <c r="T89" s="36"/>
      <c r="V89" s="36"/>
      <c r="X89" s="36"/>
      <c r="Z89" s="36"/>
    </row>
    <row r="90" spans="1:26" s="37" customFormat="1" ht="12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N90" s="36"/>
      <c r="P90" s="36"/>
      <c r="R90" s="36"/>
      <c r="T90" s="36"/>
      <c r="V90" s="36"/>
      <c r="X90" s="36"/>
      <c r="Z90" s="36"/>
    </row>
    <row r="91" spans="1:26" s="37" customFormat="1" ht="12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N91" s="36"/>
      <c r="P91" s="36"/>
      <c r="R91" s="36"/>
      <c r="T91" s="36"/>
      <c r="V91" s="36"/>
      <c r="X91" s="36"/>
      <c r="Z91" s="36"/>
    </row>
    <row r="92" spans="1:26" s="37" customFormat="1" ht="12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N92" s="36"/>
      <c r="P92" s="36"/>
      <c r="R92" s="36"/>
      <c r="T92" s="36"/>
      <c r="V92" s="36"/>
      <c r="X92" s="36"/>
      <c r="Z92" s="36"/>
    </row>
    <row r="93" spans="1:26" s="37" customFormat="1" ht="12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N93" s="36"/>
      <c r="P93" s="36"/>
      <c r="R93" s="36"/>
      <c r="T93" s="36"/>
      <c r="V93" s="36"/>
      <c r="X93" s="36"/>
      <c r="Z93" s="36"/>
    </row>
    <row r="94" spans="1:26" s="37" customFormat="1" ht="12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N94" s="36"/>
      <c r="P94" s="36"/>
      <c r="R94" s="36"/>
      <c r="T94" s="36"/>
      <c r="V94" s="36"/>
      <c r="X94" s="36"/>
      <c r="Z94" s="36"/>
    </row>
    <row r="95" spans="1:26" s="37" customFormat="1" ht="12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N95" s="36"/>
      <c r="P95" s="36"/>
      <c r="R95" s="36"/>
      <c r="T95" s="36"/>
      <c r="V95" s="36"/>
      <c r="X95" s="36"/>
      <c r="Z95" s="36"/>
    </row>
    <row r="96" spans="1:26" s="37" customFormat="1" ht="12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N96" s="36"/>
      <c r="P96" s="36"/>
      <c r="R96" s="36"/>
      <c r="T96" s="36"/>
      <c r="V96" s="36"/>
      <c r="X96" s="36"/>
      <c r="Z96" s="36"/>
    </row>
    <row r="97" spans="1:26" s="37" customFormat="1" ht="12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N97" s="36"/>
      <c r="P97" s="36"/>
      <c r="R97" s="36"/>
      <c r="T97" s="36"/>
      <c r="V97" s="36"/>
      <c r="X97" s="36"/>
      <c r="Z97" s="36"/>
    </row>
    <row r="98" spans="1:26" s="37" customFormat="1" ht="12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N98" s="36"/>
      <c r="P98" s="36"/>
      <c r="R98" s="36"/>
      <c r="T98" s="36"/>
      <c r="V98" s="36"/>
      <c r="X98" s="36"/>
      <c r="Z98" s="36"/>
    </row>
    <row r="99" spans="1:26" s="37" customFormat="1" ht="12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N99" s="36"/>
      <c r="P99" s="36"/>
      <c r="R99" s="36"/>
      <c r="T99" s="36"/>
      <c r="V99" s="36"/>
      <c r="X99" s="36"/>
      <c r="Z99" s="36"/>
    </row>
    <row r="100" spans="1:26" s="37" customFormat="1" ht="12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N100" s="36"/>
      <c r="P100" s="36"/>
      <c r="R100" s="36"/>
      <c r="T100" s="36"/>
      <c r="V100" s="36"/>
      <c r="X100" s="36"/>
      <c r="Z100" s="36"/>
    </row>
    <row r="101" spans="1:26" s="37" customFormat="1" ht="12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N101" s="36"/>
      <c r="P101" s="36"/>
      <c r="R101" s="36"/>
      <c r="T101" s="36"/>
      <c r="V101" s="36"/>
      <c r="X101" s="36"/>
      <c r="Z101" s="36"/>
    </row>
    <row r="102" spans="1:26" s="37" customFormat="1" ht="12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N102" s="36"/>
      <c r="P102" s="36"/>
      <c r="R102" s="36"/>
      <c r="T102" s="36"/>
      <c r="V102" s="36"/>
      <c r="X102" s="36"/>
      <c r="Z102" s="36"/>
    </row>
    <row r="103" spans="1:26" s="37" customFormat="1" ht="12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N103" s="36"/>
      <c r="P103" s="36"/>
      <c r="R103" s="36"/>
      <c r="T103" s="36"/>
      <c r="V103" s="36"/>
      <c r="X103" s="36"/>
      <c r="Z103" s="36"/>
    </row>
    <row r="104" spans="1:26" s="37" customFormat="1" ht="12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N104" s="36"/>
      <c r="P104" s="36"/>
      <c r="R104" s="36"/>
      <c r="T104" s="36"/>
      <c r="V104" s="36"/>
      <c r="X104" s="36"/>
      <c r="Z104" s="36"/>
    </row>
    <row r="105" spans="1:26" s="37" customFormat="1" ht="12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N105" s="36"/>
      <c r="P105" s="36"/>
      <c r="R105" s="36"/>
      <c r="T105" s="36"/>
      <c r="V105" s="36"/>
      <c r="X105" s="36"/>
      <c r="Z105" s="36"/>
    </row>
    <row r="106" spans="1:26" s="37" customFormat="1" ht="12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N106" s="36"/>
      <c r="P106" s="36"/>
      <c r="R106" s="36"/>
      <c r="T106" s="36"/>
      <c r="V106" s="36"/>
      <c r="X106" s="36"/>
      <c r="Z106" s="36"/>
    </row>
    <row r="107" spans="1:26" s="37" customFormat="1" ht="12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N107" s="36"/>
      <c r="P107" s="36"/>
      <c r="R107" s="36"/>
      <c r="T107" s="36"/>
      <c r="V107" s="36"/>
      <c r="X107" s="36"/>
      <c r="Z107" s="36"/>
    </row>
    <row r="108" spans="1:26" s="37" customFormat="1" ht="12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N108" s="36"/>
      <c r="P108" s="36"/>
      <c r="R108" s="36"/>
      <c r="T108" s="36"/>
      <c r="V108" s="36"/>
      <c r="X108" s="36"/>
      <c r="Z108" s="36"/>
    </row>
    <row r="109" spans="1:26" s="37" customFormat="1" ht="12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N109" s="36"/>
      <c r="P109" s="36"/>
      <c r="R109" s="36"/>
      <c r="T109" s="36"/>
      <c r="V109" s="36"/>
      <c r="X109" s="36"/>
      <c r="Z109" s="36"/>
    </row>
    <row r="110" spans="1:26" s="37" customFormat="1" ht="12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N110" s="36"/>
      <c r="P110" s="36"/>
      <c r="R110" s="36"/>
      <c r="T110" s="36"/>
      <c r="V110" s="36"/>
      <c r="X110" s="36"/>
      <c r="Z110" s="36"/>
    </row>
    <row r="111" spans="1:26" s="37" customFormat="1" ht="12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N111" s="36"/>
      <c r="P111" s="36"/>
      <c r="R111" s="36"/>
      <c r="T111" s="36"/>
      <c r="V111" s="36"/>
      <c r="X111" s="36"/>
      <c r="Z111" s="36"/>
    </row>
    <row r="112" spans="1:26" s="37" customFormat="1" ht="12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N112" s="36"/>
      <c r="P112" s="36"/>
      <c r="R112" s="36"/>
      <c r="T112" s="36"/>
      <c r="V112" s="36"/>
      <c r="X112" s="36"/>
      <c r="Z112" s="36"/>
    </row>
    <row r="113" spans="1:26" s="37" customFormat="1" ht="12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N113" s="36"/>
      <c r="P113" s="36"/>
      <c r="R113" s="36"/>
      <c r="T113" s="36"/>
      <c r="V113" s="36"/>
      <c r="X113" s="36"/>
      <c r="Z113" s="36"/>
    </row>
    <row r="114" spans="1:26" s="37" customFormat="1" ht="12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N114" s="36"/>
      <c r="P114" s="36"/>
      <c r="R114" s="36"/>
      <c r="T114" s="36"/>
      <c r="V114" s="36"/>
      <c r="X114" s="36"/>
      <c r="Z114" s="36"/>
    </row>
    <row r="115" spans="1:26" s="37" customFormat="1" ht="12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N115" s="36"/>
      <c r="P115" s="36"/>
      <c r="R115" s="36"/>
      <c r="T115" s="36"/>
      <c r="V115" s="36"/>
      <c r="X115" s="36"/>
      <c r="Z115" s="36"/>
    </row>
    <row r="116" spans="1:26" s="37" customFormat="1" ht="12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N116" s="36"/>
      <c r="P116" s="36"/>
      <c r="R116" s="36"/>
      <c r="T116" s="36"/>
      <c r="V116" s="36"/>
      <c r="X116" s="36"/>
      <c r="Z116" s="36"/>
    </row>
    <row r="117" spans="1:26" s="37" customFormat="1" ht="12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N117" s="36"/>
      <c r="P117" s="36"/>
      <c r="R117" s="36"/>
      <c r="T117" s="36"/>
      <c r="V117" s="36"/>
      <c r="X117" s="36"/>
      <c r="Z117" s="36"/>
    </row>
    <row r="118" spans="1:26" s="37" customFormat="1" ht="12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N118" s="36"/>
      <c r="P118" s="36"/>
      <c r="R118" s="36"/>
      <c r="T118" s="36"/>
      <c r="V118" s="36"/>
      <c r="X118" s="36"/>
      <c r="Z118" s="36"/>
    </row>
    <row r="119" spans="1:26" s="37" customFormat="1" ht="12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N119" s="36"/>
      <c r="P119" s="36"/>
      <c r="R119" s="36"/>
      <c r="T119" s="36"/>
      <c r="V119" s="36"/>
      <c r="X119" s="36"/>
      <c r="Z119" s="36"/>
    </row>
    <row r="120" spans="1:26" s="37" customFormat="1" ht="12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N120" s="36"/>
      <c r="P120" s="36"/>
      <c r="R120" s="36"/>
      <c r="T120" s="36"/>
      <c r="V120" s="36"/>
      <c r="X120" s="36"/>
      <c r="Z120" s="36"/>
    </row>
    <row r="121" spans="1:26" s="37" customFormat="1" ht="12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N121" s="36"/>
      <c r="P121" s="36"/>
      <c r="R121" s="36"/>
      <c r="T121" s="36"/>
      <c r="V121" s="36"/>
      <c r="X121" s="36"/>
      <c r="Z121" s="36"/>
    </row>
    <row r="122" spans="1:26" s="37" customFormat="1" ht="12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N122" s="36"/>
      <c r="P122" s="36"/>
      <c r="R122" s="36"/>
      <c r="T122" s="36"/>
      <c r="V122" s="36"/>
      <c r="X122" s="36"/>
      <c r="Z122" s="36"/>
    </row>
    <row r="123" spans="1:26" s="37" customFormat="1" ht="12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N123" s="36"/>
      <c r="P123" s="36"/>
      <c r="R123" s="36"/>
      <c r="T123" s="36"/>
      <c r="V123" s="36"/>
      <c r="X123" s="36"/>
      <c r="Z123" s="36"/>
    </row>
    <row r="124" spans="1:26" s="37" customFormat="1" ht="12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N124" s="36"/>
      <c r="P124" s="36"/>
      <c r="R124" s="36"/>
      <c r="T124" s="36"/>
      <c r="V124" s="36"/>
      <c r="X124" s="36"/>
      <c r="Z124" s="36"/>
    </row>
    <row r="125" spans="1:26" s="37" customFormat="1" ht="12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N125" s="36"/>
      <c r="P125" s="36"/>
      <c r="R125" s="36"/>
      <c r="T125" s="36"/>
      <c r="V125" s="36"/>
      <c r="X125" s="36"/>
      <c r="Z125" s="36"/>
    </row>
    <row r="126" spans="1:26" s="37" customFormat="1" ht="12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N126" s="36"/>
      <c r="P126" s="36"/>
      <c r="R126" s="36"/>
      <c r="T126" s="36"/>
      <c r="V126" s="36"/>
      <c r="X126" s="36"/>
      <c r="Z126" s="36"/>
    </row>
    <row r="127" spans="1:26" s="37" customFormat="1" ht="12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N127" s="36"/>
      <c r="P127" s="36"/>
      <c r="R127" s="36"/>
      <c r="T127" s="36"/>
      <c r="V127" s="36"/>
      <c r="X127" s="36"/>
      <c r="Z127" s="36"/>
    </row>
    <row r="128" spans="1:26" s="37" customFormat="1" ht="12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N128" s="36"/>
      <c r="P128" s="36"/>
      <c r="R128" s="36"/>
      <c r="T128" s="36"/>
      <c r="V128" s="36"/>
      <c r="X128" s="36"/>
      <c r="Z128" s="36"/>
    </row>
    <row r="129" spans="1:26" s="37" customFormat="1" ht="12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N129" s="36"/>
      <c r="P129" s="36"/>
      <c r="R129" s="36"/>
      <c r="T129" s="36"/>
      <c r="V129" s="36"/>
      <c r="X129" s="36"/>
      <c r="Z129" s="36"/>
    </row>
    <row r="130" spans="1:26" s="37" customFormat="1" ht="12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N130" s="36"/>
      <c r="P130" s="36"/>
      <c r="R130" s="36"/>
      <c r="T130" s="36"/>
      <c r="V130" s="36"/>
      <c r="X130" s="36"/>
      <c r="Z130" s="36"/>
    </row>
    <row r="131" spans="1:26" s="37" customFormat="1" ht="12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N131" s="36"/>
      <c r="P131" s="36"/>
      <c r="R131" s="36"/>
      <c r="T131" s="36"/>
      <c r="V131" s="36"/>
      <c r="X131" s="36"/>
      <c r="Z131" s="36"/>
    </row>
    <row r="132" spans="1:26" s="37" customFormat="1" ht="12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N132" s="36"/>
      <c r="P132" s="36"/>
      <c r="R132" s="36"/>
      <c r="T132" s="36"/>
      <c r="V132" s="36"/>
      <c r="X132" s="36"/>
      <c r="Z132" s="36"/>
    </row>
    <row r="133" spans="1:26" s="37" customFormat="1" ht="12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N133" s="36"/>
      <c r="P133" s="36"/>
      <c r="R133" s="36"/>
      <c r="T133" s="36"/>
      <c r="V133" s="36"/>
      <c r="X133" s="36"/>
      <c r="Z133" s="36"/>
    </row>
    <row r="134" spans="1:26" s="37" customFormat="1" ht="12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N134" s="36"/>
      <c r="P134" s="36"/>
      <c r="R134" s="36"/>
      <c r="T134" s="36"/>
      <c r="V134" s="36"/>
      <c r="X134" s="36"/>
      <c r="Z134" s="36"/>
    </row>
    <row r="135" spans="1:26" s="37" customFormat="1" ht="12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N135" s="36"/>
      <c r="P135" s="36"/>
      <c r="R135" s="36"/>
      <c r="T135" s="36"/>
      <c r="V135" s="36"/>
      <c r="X135" s="36"/>
      <c r="Z135" s="36"/>
    </row>
    <row r="136" spans="1:26" s="37" customFormat="1" ht="12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N136" s="36"/>
      <c r="P136" s="36"/>
      <c r="R136" s="36"/>
      <c r="T136" s="36"/>
      <c r="V136" s="36"/>
      <c r="X136" s="36"/>
      <c r="Z136" s="36"/>
    </row>
    <row r="137" spans="1:26" s="37" customFormat="1" ht="12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N137" s="36"/>
      <c r="P137" s="36"/>
      <c r="R137" s="36"/>
      <c r="T137" s="36"/>
      <c r="V137" s="36"/>
      <c r="X137" s="36"/>
      <c r="Z137" s="36"/>
    </row>
    <row r="138" spans="1:26" s="37" customFormat="1" ht="12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N138" s="36"/>
      <c r="P138" s="36"/>
      <c r="R138" s="36"/>
      <c r="T138" s="36"/>
      <c r="V138" s="36"/>
      <c r="X138" s="36"/>
      <c r="Z138" s="36"/>
    </row>
    <row r="139" spans="1:26" s="37" customFormat="1" ht="12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N139" s="36"/>
      <c r="P139" s="36"/>
      <c r="R139" s="36"/>
      <c r="T139" s="36"/>
      <c r="V139" s="36"/>
      <c r="X139" s="36"/>
      <c r="Z139" s="36"/>
    </row>
    <row r="140" spans="1:26" s="37" customFormat="1" ht="12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N140" s="36"/>
      <c r="P140" s="36"/>
      <c r="R140" s="36"/>
      <c r="T140" s="36"/>
      <c r="V140" s="36"/>
      <c r="X140" s="36"/>
      <c r="Z140" s="36"/>
    </row>
    <row r="141" spans="1:26" s="37" customFormat="1" ht="12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N141" s="36"/>
      <c r="P141" s="36"/>
      <c r="R141" s="36"/>
      <c r="T141" s="36"/>
      <c r="V141" s="36"/>
      <c r="X141" s="36"/>
      <c r="Z141" s="36"/>
    </row>
    <row r="142" spans="1:26" s="37" customFormat="1" ht="12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N142" s="36"/>
      <c r="P142" s="36"/>
      <c r="R142" s="36"/>
      <c r="T142" s="36"/>
      <c r="V142" s="36"/>
      <c r="X142" s="36"/>
      <c r="Z142" s="36"/>
    </row>
    <row r="143" spans="1:26" s="37" customFormat="1" ht="12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N143" s="36"/>
      <c r="P143" s="36"/>
      <c r="R143" s="36"/>
      <c r="T143" s="36"/>
      <c r="V143" s="36"/>
      <c r="X143" s="36"/>
      <c r="Z143" s="36"/>
    </row>
    <row r="144" spans="1:26" s="37" customFormat="1" ht="12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N144" s="36"/>
      <c r="P144" s="36"/>
      <c r="R144" s="36"/>
      <c r="T144" s="36"/>
      <c r="V144" s="36"/>
      <c r="X144" s="36"/>
      <c r="Z144" s="36"/>
    </row>
    <row r="145" spans="1:26" s="37" customFormat="1" ht="12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N145" s="36"/>
      <c r="P145" s="36"/>
      <c r="R145" s="36"/>
      <c r="T145" s="36"/>
      <c r="V145" s="36"/>
      <c r="X145" s="36"/>
      <c r="Z145" s="36"/>
    </row>
    <row r="146" spans="1:26" s="37" customFormat="1" ht="12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N146" s="36"/>
      <c r="P146" s="36"/>
      <c r="R146" s="36"/>
      <c r="T146" s="36"/>
      <c r="V146" s="36"/>
      <c r="X146" s="36"/>
      <c r="Z146" s="36"/>
    </row>
    <row r="147" spans="1:26" s="37" customFormat="1" ht="12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N147" s="36"/>
      <c r="P147" s="36"/>
      <c r="R147" s="36"/>
      <c r="T147" s="36"/>
      <c r="V147" s="36"/>
      <c r="X147" s="36"/>
      <c r="Z147" s="36"/>
    </row>
    <row r="148" spans="1:26" s="37" customFormat="1" ht="12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N148" s="36"/>
      <c r="P148" s="36"/>
      <c r="R148" s="36"/>
      <c r="T148" s="36"/>
      <c r="V148" s="36"/>
      <c r="X148" s="36"/>
      <c r="Z148" s="36"/>
    </row>
    <row r="149" spans="1:26" s="37" customFormat="1" ht="12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N149" s="36"/>
      <c r="P149" s="36"/>
      <c r="R149" s="36"/>
      <c r="T149" s="36"/>
      <c r="V149" s="36"/>
      <c r="X149" s="36"/>
      <c r="Z149" s="36"/>
    </row>
    <row r="150" spans="1:26" s="37" customFormat="1" ht="12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N150" s="36"/>
      <c r="P150" s="36"/>
      <c r="R150" s="36"/>
      <c r="T150" s="36"/>
      <c r="V150" s="36"/>
      <c r="X150" s="36"/>
      <c r="Z150" s="36"/>
    </row>
    <row r="151" spans="1:26" s="37" customFormat="1" ht="12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N151" s="36"/>
      <c r="P151" s="36"/>
      <c r="R151" s="36"/>
      <c r="T151" s="36"/>
      <c r="V151" s="36"/>
      <c r="X151" s="36"/>
      <c r="Z151" s="36"/>
    </row>
    <row r="152" spans="1:26" s="37" customFormat="1" ht="12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N152" s="36"/>
      <c r="P152" s="36"/>
      <c r="R152" s="36"/>
      <c r="T152" s="36"/>
      <c r="V152" s="36"/>
      <c r="X152" s="36"/>
      <c r="Z152" s="36"/>
    </row>
    <row r="153" spans="1:26" s="37" customFormat="1" ht="12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N153" s="36"/>
      <c r="P153" s="36"/>
      <c r="R153" s="36"/>
      <c r="T153" s="36"/>
      <c r="V153" s="36"/>
      <c r="X153" s="36"/>
      <c r="Z153" s="36"/>
    </row>
    <row r="154" spans="1:26" s="37" customFormat="1" ht="12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N154" s="36"/>
      <c r="P154" s="36"/>
      <c r="R154" s="36"/>
      <c r="T154" s="36"/>
      <c r="V154" s="36"/>
      <c r="X154" s="36"/>
      <c r="Z154" s="36"/>
    </row>
    <row r="155" spans="1:26" s="37" customFormat="1" ht="12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N155" s="36"/>
      <c r="P155" s="36"/>
      <c r="R155" s="36"/>
      <c r="T155" s="36"/>
      <c r="V155" s="36"/>
      <c r="X155" s="36"/>
      <c r="Z155" s="36"/>
    </row>
    <row r="156" spans="1:26" s="37" customFormat="1" ht="12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N156" s="36"/>
      <c r="P156" s="36"/>
      <c r="R156" s="36"/>
      <c r="T156" s="36"/>
      <c r="V156" s="36"/>
      <c r="X156" s="36"/>
      <c r="Z156" s="36"/>
    </row>
    <row r="157" spans="1:26" s="37" customFormat="1" ht="12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N157" s="36"/>
      <c r="P157" s="36"/>
      <c r="R157" s="36"/>
      <c r="T157" s="36"/>
      <c r="V157" s="36"/>
      <c r="X157" s="36"/>
      <c r="Z157" s="36"/>
    </row>
    <row r="158" spans="1:26" s="37" customFormat="1" ht="12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N158" s="36"/>
      <c r="P158" s="36"/>
      <c r="R158" s="36"/>
      <c r="T158" s="36"/>
      <c r="V158" s="36"/>
      <c r="X158" s="36"/>
      <c r="Z158" s="36"/>
    </row>
    <row r="159" spans="1:26" s="37" customFormat="1" ht="12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N159" s="36"/>
      <c r="P159" s="36"/>
      <c r="R159" s="36"/>
      <c r="T159" s="36"/>
      <c r="V159" s="36"/>
      <c r="X159" s="36"/>
      <c r="Z159" s="36"/>
    </row>
    <row r="160" spans="1:26" s="37" customFormat="1" ht="12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N160" s="36"/>
      <c r="P160" s="36"/>
      <c r="R160" s="36"/>
      <c r="T160" s="36"/>
      <c r="V160" s="36"/>
      <c r="X160" s="36"/>
      <c r="Z160" s="36"/>
    </row>
    <row r="161" spans="1:26" s="37" customFormat="1" ht="12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N161" s="36"/>
      <c r="P161" s="36"/>
      <c r="R161" s="36"/>
      <c r="T161" s="36"/>
      <c r="V161" s="36"/>
      <c r="X161" s="36"/>
      <c r="Z161" s="36"/>
    </row>
    <row r="162" spans="1:26" s="37" customFormat="1" ht="12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N162" s="36"/>
      <c r="P162" s="36"/>
      <c r="R162" s="36"/>
      <c r="T162" s="36"/>
      <c r="V162" s="36"/>
      <c r="X162" s="36"/>
      <c r="Z162" s="36"/>
    </row>
    <row r="163" spans="1:26" s="37" customFormat="1" ht="12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N163" s="36"/>
      <c r="P163" s="36"/>
      <c r="R163" s="36"/>
      <c r="T163" s="36"/>
      <c r="V163" s="36"/>
      <c r="X163" s="36"/>
      <c r="Z163" s="36"/>
    </row>
    <row r="164" spans="1:26" s="37" customFormat="1" ht="12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N164" s="36"/>
      <c r="P164" s="36"/>
      <c r="R164" s="36"/>
      <c r="T164" s="36"/>
      <c r="V164" s="36"/>
      <c r="X164" s="36"/>
      <c r="Z164" s="36"/>
    </row>
    <row r="165" spans="1:26" s="37" customFormat="1" ht="12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N165" s="36"/>
      <c r="P165" s="36"/>
      <c r="R165" s="36"/>
      <c r="T165" s="36"/>
      <c r="V165" s="36"/>
      <c r="X165" s="36"/>
      <c r="Z165" s="36"/>
    </row>
    <row r="166" spans="1:26" s="37" customFormat="1" ht="12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N166" s="36"/>
      <c r="P166" s="36"/>
      <c r="R166" s="36"/>
      <c r="T166" s="36"/>
      <c r="V166" s="36"/>
      <c r="X166" s="36"/>
      <c r="Z166" s="36"/>
    </row>
    <row r="167" spans="1:26" s="37" customFormat="1" ht="12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N167" s="36"/>
      <c r="P167" s="36"/>
      <c r="R167" s="36"/>
      <c r="T167" s="36"/>
      <c r="V167" s="36"/>
      <c r="X167" s="36"/>
      <c r="Z167" s="36"/>
    </row>
    <row r="168" spans="1:26" s="37" customFormat="1" ht="12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N168" s="36"/>
      <c r="P168" s="36"/>
      <c r="R168" s="36"/>
      <c r="T168" s="36"/>
      <c r="V168" s="36"/>
      <c r="X168" s="36"/>
      <c r="Z168" s="36"/>
    </row>
    <row r="169" spans="1:26" s="37" customFormat="1" ht="12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N169" s="36"/>
      <c r="P169" s="36"/>
      <c r="R169" s="36"/>
      <c r="T169" s="36"/>
      <c r="V169" s="36"/>
      <c r="X169" s="36"/>
      <c r="Z169" s="36"/>
    </row>
    <row r="170" spans="1:26" s="37" customFormat="1" ht="12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N170" s="36"/>
      <c r="P170" s="36"/>
      <c r="R170" s="36"/>
      <c r="T170" s="36"/>
      <c r="V170" s="36"/>
      <c r="X170" s="36"/>
      <c r="Z170" s="36"/>
    </row>
    <row r="171" spans="1:26" s="37" customFormat="1" ht="12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N171" s="36"/>
      <c r="P171" s="36"/>
      <c r="R171" s="36"/>
      <c r="T171" s="36"/>
      <c r="V171" s="36"/>
      <c r="X171" s="36"/>
      <c r="Z171" s="36"/>
    </row>
    <row r="172" spans="1:26" s="37" customFormat="1" ht="12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N172" s="36"/>
      <c r="P172" s="36"/>
      <c r="R172" s="36"/>
      <c r="T172" s="36"/>
      <c r="V172" s="36"/>
      <c r="X172" s="36"/>
      <c r="Z172" s="36"/>
    </row>
    <row r="173" spans="1:26" s="37" customFormat="1" ht="12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N173" s="36"/>
      <c r="P173" s="36"/>
      <c r="R173" s="36"/>
      <c r="T173" s="36"/>
      <c r="V173" s="36"/>
      <c r="X173" s="36"/>
      <c r="Z173" s="36"/>
    </row>
    <row r="174" spans="1:26" s="37" customFormat="1" ht="12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N174" s="36"/>
      <c r="P174" s="36"/>
      <c r="R174" s="36"/>
      <c r="T174" s="36"/>
      <c r="V174" s="36"/>
      <c r="X174" s="36"/>
      <c r="Z174" s="36"/>
    </row>
    <row r="175" spans="1:26" s="37" customFormat="1" ht="12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N175" s="36"/>
      <c r="P175" s="36"/>
      <c r="R175" s="36"/>
      <c r="T175" s="36"/>
      <c r="V175" s="36"/>
      <c r="X175" s="36"/>
      <c r="Z175" s="36"/>
    </row>
    <row r="176" spans="1:26" s="37" customFormat="1" ht="12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N176" s="36"/>
      <c r="P176" s="36"/>
      <c r="R176" s="36"/>
      <c r="T176" s="36"/>
      <c r="V176" s="36"/>
      <c r="X176" s="36"/>
      <c r="Z176" s="36"/>
    </row>
    <row r="177" spans="1:26" s="37" customFormat="1" ht="12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N177" s="36"/>
      <c r="P177" s="36"/>
      <c r="R177" s="36"/>
      <c r="T177" s="36"/>
      <c r="V177" s="36"/>
      <c r="X177" s="36"/>
      <c r="Z177" s="36"/>
    </row>
    <row r="178" spans="1:26" s="37" customFormat="1" ht="12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N178" s="36"/>
      <c r="P178" s="36"/>
      <c r="R178" s="36"/>
      <c r="T178" s="36"/>
      <c r="V178" s="36"/>
      <c r="X178" s="36"/>
      <c r="Z178" s="36"/>
    </row>
    <row r="179" spans="1:26" s="37" customFormat="1" ht="12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N179" s="36"/>
      <c r="P179" s="36"/>
      <c r="R179" s="36"/>
      <c r="T179" s="36"/>
      <c r="V179" s="36"/>
      <c r="X179" s="36"/>
      <c r="Z179" s="36"/>
    </row>
    <row r="180" spans="1:26" s="37" customFormat="1" ht="12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N180" s="36"/>
      <c r="P180" s="36"/>
      <c r="R180" s="36"/>
      <c r="T180" s="36"/>
      <c r="V180" s="36"/>
      <c r="X180" s="36"/>
      <c r="Z180" s="36"/>
    </row>
    <row r="181" spans="1:26" s="37" customFormat="1" ht="12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N181" s="36"/>
      <c r="P181" s="36"/>
      <c r="R181" s="36"/>
      <c r="T181" s="36"/>
      <c r="V181" s="36"/>
      <c r="X181" s="36"/>
      <c r="Z181" s="36"/>
    </row>
    <row r="182" spans="1:26" s="37" customFormat="1" ht="12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N182" s="36"/>
      <c r="P182" s="36"/>
      <c r="R182" s="36"/>
      <c r="T182" s="36"/>
      <c r="V182" s="36"/>
      <c r="X182" s="36"/>
      <c r="Z182" s="36"/>
    </row>
    <row r="183" spans="1:26" s="37" customFormat="1" ht="12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N183" s="36"/>
      <c r="P183" s="36"/>
      <c r="R183" s="36"/>
      <c r="T183" s="36"/>
      <c r="V183" s="36"/>
      <c r="X183" s="36"/>
      <c r="Z183" s="36"/>
    </row>
    <row r="184" spans="1:26" s="37" customFormat="1" ht="12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N184" s="36"/>
      <c r="P184" s="36"/>
      <c r="R184" s="36"/>
      <c r="T184" s="36"/>
      <c r="V184" s="36"/>
      <c r="X184" s="36"/>
      <c r="Z184" s="36"/>
    </row>
    <row r="185" spans="1:26" s="37" customFormat="1" ht="12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N185" s="36"/>
      <c r="P185" s="36"/>
      <c r="R185" s="36"/>
      <c r="T185" s="36"/>
      <c r="V185" s="36"/>
      <c r="X185" s="36"/>
      <c r="Z185" s="36"/>
    </row>
    <row r="186" spans="1:26" s="37" customFormat="1" ht="12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N186" s="36"/>
      <c r="P186" s="36"/>
      <c r="R186" s="36"/>
      <c r="T186" s="36"/>
      <c r="V186" s="36"/>
      <c r="X186" s="36"/>
      <c r="Z186" s="36"/>
    </row>
    <row r="187" spans="1:26" s="37" customFormat="1" ht="12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N187" s="36"/>
      <c r="P187" s="36"/>
      <c r="R187" s="36"/>
      <c r="T187" s="36"/>
      <c r="V187" s="36"/>
      <c r="X187" s="36"/>
      <c r="Z187" s="36"/>
    </row>
    <row r="188" spans="1:26" s="37" customFormat="1" ht="12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N188" s="36"/>
      <c r="P188" s="36"/>
      <c r="R188" s="36"/>
      <c r="T188" s="36"/>
      <c r="V188" s="36"/>
      <c r="X188" s="36"/>
      <c r="Z188" s="36"/>
    </row>
    <row r="189" spans="1:26" s="37" customFormat="1" ht="12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N189" s="36"/>
      <c r="P189" s="36"/>
      <c r="R189" s="36"/>
      <c r="T189" s="36"/>
      <c r="V189" s="36"/>
      <c r="X189" s="36"/>
      <c r="Z189" s="36"/>
    </row>
    <row r="190" spans="1:26" s="37" customFormat="1" ht="12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N190" s="36"/>
      <c r="P190" s="36"/>
      <c r="R190" s="36"/>
      <c r="T190" s="36"/>
      <c r="V190" s="36"/>
      <c r="X190" s="36"/>
      <c r="Z190" s="36"/>
    </row>
    <row r="191" spans="1:26" s="37" customFormat="1" ht="12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N191" s="36"/>
      <c r="P191" s="36"/>
      <c r="R191" s="36"/>
      <c r="T191" s="36"/>
      <c r="V191" s="36"/>
      <c r="X191" s="36"/>
      <c r="Z191" s="36"/>
    </row>
    <row r="192" spans="1:26" s="37" customFormat="1" ht="12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N192" s="36"/>
      <c r="P192" s="36"/>
      <c r="R192" s="36"/>
      <c r="T192" s="36"/>
      <c r="V192" s="36"/>
      <c r="X192" s="36"/>
      <c r="Z192" s="36"/>
    </row>
    <row r="193" spans="1:26" s="37" customFormat="1" ht="12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N193" s="36"/>
      <c r="P193" s="36"/>
      <c r="R193" s="36"/>
      <c r="T193" s="36"/>
      <c r="V193" s="36"/>
      <c r="X193" s="36"/>
      <c r="Z193" s="36"/>
    </row>
    <row r="194" spans="1:26" s="37" customFormat="1" ht="12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N194" s="36"/>
      <c r="P194" s="36"/>
      <c r="R194" s="36"/>
      <c r="T194" s="36"/>
      <c r="V194" s="36"/>
      <c r="X194" s="36"/>
      <c r="Z194" s="36"/>
    </row>
    <row r="195" spans="1:26" s="37" customFormat="1" ht="12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N195" s="36"/>
      <c r="P195" s="36"/>
      <c r="R195" s="36"/>
      <c r="T195" s="36"/>
      <c r="V195" s="36"/>
      <c r="X195" s="36"/>
      <c r="Z195" s="36"/>
    </row>
    <row r="196" spans="1:26" s="37" customFormat="1" ht="12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N196" s="36"/>
      <c r="P196" s="36"/>
      <c r="R196" s="36"/>
      <c r="T196" s="36"/>
      <c r="V196" s="36"/>
      <c r="X196" s="36"/>
      <c r="Z196" s="36"/>
    </row>
    <row r="197" spans="1:26" s="37" customFormat="1" ht="12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N197" s="36"/>
      <c r="P197" s="36"/>
      <c r="R197" s="36"/>
      <c r="T197" s="36"/>
      <c r="V197" s="36"/>
      <c r="X197" s="36"/>
      <c r="Z197" s="36"/>
    </row>
    <row r="198" spans="1:26" s="37" customFormat="1" ht="12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N198" s="36"/>
      <c r="P198" s="36"/>
      <c r="R198" s="36"/>
      <c r="T198" s="36"/>
      <c r="V198" s="36"/>
      <c r="X198" s="36"/>
      <c r="Z198" s="36"/>
    </row>
    <row r="199" spans="1:26" s="37" customFormat="1" ht="12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N199" s="36"/>
      <c r="P199" s="36"/>
      <c r="R199" s="36"/>
      <c r="T199" s="36"/>
      <c r="V199" s="36"/>
      <c r="X199" s="36"/>
      <c r="Z199" s="36"/>
    </row>
    <row r="200" spans="1:26" s="37" customFormat="1" ht="12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N200" s="36"/>
      <c r="P200" s="36"/>
      <c r="R200" s="36"/>
      <c r="T200" s="36"/>
      <c r="V200" s="36"/>
      <c r="X200" s="36"/>
      <c r="Z200" s="36"/>
    </row>
    <row r="201" spans="1:26" s="37" customFormat="1" ht="12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N201" s="36"/>
      <c r="P201" s="36"/>
      <c r="R201" s="36"/>
      <c r="T201" s="36"/>
      <c r="V201" s="36"/>
      <c r="X201" s="36"/>
      <c r="Z201" s="36"/>
    </row>
    <row r="202" spans="1:26" s="37" customFormat="1" ht="12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N202" s="36"/>
      <c r="P202" s="36"/>
      <c r="R202" s="36"/>
      <c r="T202" s="36"/>
      <c r="V202" s="36"/>
      <c r="X202" s="36"/>
      <c r="Z202" s="36"/>
    </row>
    <row r="203" spans="1:26" s="37" customFormat="1" ht="12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N203" s="36"/>
      <c r="P203" s="36"/>
      <c r="R203" s="36"/>
      <c r="T203" s="36"/>
      <c r="V203" s="36"/>
      <c r="X203" s="36"/>
      <c r="Z203" s="36"/>
    </row>
    <row r="204" spans="1:26" s="37" customFormat="1" ht="12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N204" s="36"/>
      <c r="P204" s="36"/>
      <c r="R204" s="36"/>
      <c r="T204" s="36"/>
      <c r="V204" s="36"/>
      <c r="X204" s="36"/>
      <c r="Z204" s="36"/>
    </row>
    <row r="205" spans="1:26" s="37" customFormat="1" ht="12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N205" s="36"/>
      <c r="P205" s="36"/>
      <c r="R205" s="36"/>
      <c r="T205" s="36"/>
      <c r="V205" s="36"/>
      <c r="X205" s="36"/>
      <c r="Z205" s="36"/>
    </row>
    <row r="206" spans="1:26" s="37" customFormat="1" ht="12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N206" s="36"/>
      <c r="P206" s="36"/>
      <c r="R206" s="36"/>
      <c r="T206" s="36"/>
      <c r="V206" s="36"/>
      <c r="X206" s="36"/>
      <c r="Z206" s="36"/>
    </row>
    <row r="207" spans="1:26" s="37" customFormat="1" ht="12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N207" s="36"/>
      <c r="P207" s="36"/>
      <c r="R207" s="36"/>
      <c r="T207" s="36"/>
      <c r="V207" s="36"/>
      <c r="X207" s="36"/>
      <c r="Z207" s="36"/>
    </row>
    <row r="208" spans="1:26" s="37" customFormat="1" ht="12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N208" s="36"/>
      <c r="P208" s="36"/>
      <c r="R208" s="36"/>
      <c r="T208" s="36"/>
      <c r="V208" s="36"/>
      <c r="X208" s="36"/>
      <c r="Z208" s="36"/>
    </row>
    <row r="209" spans="1:26" s="37" customFormat="1" ht="12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N209" s="36"/>
      <c r="P209" s="36"/>
      <c r="R209" s="36"/>
      <c r="T209" s="36"/>
      <c r="V209" s="36"/>
      <c r="X209" s="36"/>
      <c r="Z209" s="36"/>
    </row>
    <row r="210" spans="1:26" s="37" customFormat="1" ht="12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N210" s="36"/>
      <c r="P210" s="36"/>
      <c r="R210" s="36"/>
      <c r="T210" s="36"/>
      <c r="V210" s="36"/>
      <c r="X210" s="36"/>
      <c r="Z210" s="36"/>
    </row>
    <row r="211" spans="1:26" s="37" customFormat="1" ht="12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N211" s="36"/>
      <c r="P211" s="36"/>
      <c r="R211" s="36"/>
      <c r="T211" s="36"/>
      <c r="V211" s="36"/>
      <c r="X211" s="36"/>
      <c r="Z211" s="36"/>
    </row>
    <row r="212" spans="1:26" s="37" customFormat="1" ht="12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N212" s="36"/>
      <c r="P212" s="36"/>
      <c r="R212" s="36"/>
      <c r="T212" s="36"/>
      <c r="V212" s="36"/>
      <c r="X212" s="36"/>
      <c r="Z212" s="36"/>
    </row>
    <row r="213" spans="1:26" s="37" customFormat="1" ht="12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N213" s="36"/>
      <c r="P213" s="36"/>
      <c r="R213" s="36"/>
      <c r="T213" s="36"/>
      <c r="V213" s="36"/>
      <c r="X213" s="36"/>
      <c r="Z213" s="36"/>
    </row>
    <row r="214" spans="1:26" s="37" customFormat="1" ht="12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N214" s="36"/>
      <c r="P214" s="36"/>
      <c r="R214" s="36"/>
      <c r="T214" s="36"/>
      <c r="V214" s="36"/>
      <c r="X214" s="36"/>
      <c r="Z214" s="36"/>
    </row>
    <row r="215" spans="1:26" s="37" customFormat="1" ht="12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N215" s="36"/>
      <c r="P215" s="36"/>
      <c r="R215" s="36"/>
      <c r="T215" s="36"/>
      <c r="V215" s="36"/>
      <c r="X215" s="36"/>
      <c r="Z215" s="36"/>
    </row>
    <row r="216" spans="1:26" s="37" customFormat="1" ht="12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N216" s="36"/>
      <c r="P216" s="36"/>
      <c r="R216" s="36"/>
      <c r="T216" s="36"/>
      <c r="V216" s="36"/>
      <c r="X216" s="36"/>
      <c r="Z216" s="36"/>
    </row>
    <row r="217" spans="1:26" s="37" customFormat="1" ht="12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N217" s="36"/>
      <c r="P217" s="36"/>
      <c r="R217" s="36"/>
      <c r="T217" s="36"/>
      <c r="V217" s="36"/>
      <c r="X217" s="36"/>
      <c r="Z217" s="36"/>
    </row>
    <row r="218" spans="1:26" s="37" customFormat="1" ht="12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N218" s="36"/>
      <c r="P218" s="36"/>
      <c r="R218" s="36"/>
      <c r="T218" s="36"/>
      <c r="V218" s="36"/>
      <c r="X218" s="36"/>
      <c r="Z218" s="36"/>
    </row>
    <row r="219" spans="1:26" s="37" customFormat="1" ht="12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N219" s="36"/>
      <c r="P219" s="36"/>
      <c r="R219" s="36"/>
      <c r="T219" s="36"/>
      <c r="V219" s="36"/>
      <c r="X219" s="36"/>
      <c r="Z219" s="36"/>
    </row>
    <row r="220" spans="1:26" s="37" customFormat="1" ht="12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N220" s="36"/>
      <c r="P220" s="36"/>
      <c r="R220" s="36"/>
      <c r="T220" s="36"/>
      <c r="V220" s="36"/>
      <c r="X220" s="36"/>
      <c r="Z220" s="36"/>
    </row>
    <row r="221" spans="1:26" s="37" customFormat="1" ht="12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N221" s="36"/>
      <c r="P221" s="36"/>
      <c r="R221" s="36"/>
      <c r="T221" s="36"/>
      <c r="V221" s="36"/>
      <c r="X221" s="36"/>
      <c r="Z221" s="36"/>
    </row>
    <row r="222" spans="1:26" s="37" customFormat="1" ht="12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N222" s="36"/>
      <c r="P222" s="36"/>
      <c r="R222" s="36"/>
      <c r="T222" s="36"/>
      <c r="V222" s="36"/>
      <c r="X222" s="36"/>
      <c r="Z222" s="36"/>
    </row>
  </sheetData>
  <sheetProtection sheet="1" objects="1" scenarios="1"/>
  <mergeCells count="6">
    <mergeCell ref="J45:K45"/>
    <mergeCell ref="I1:J1"/>
    <mergeCell ref="A40:B40"/>
    <mergeCell ref="A41:B41"/>
    <mergeCell ref="H43:I43"/>
    <mergeCell ref="J43:K43"/>
  </mergeCells>
  <pageMargins left="0" right="0" top="0" bottom="0" header="0.31496062992125984" footer="0.31496062992125984"/>
  <pageSetup paperSize="9" scale="9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/>
    </pf2f0a5c9c974145b8182a0b51177c44>
    <h42ba7f56afd40d8a80558d45f27949a xmlns="7dc7280d-fec9-4c99-9736-8d7ecec3545c">
      <Terms xmlns="http://schemas.microsoft.com/office/infopath/2007/PartnerControls"/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/>
  </documentManagement>
</p:properties>
</file>

<file path=customXml/itemProps1.xml><?xml version="1.0" encoding="utf-8"?>
<ds:datastoreItem xmlns:ds="http://schemas.openxmlformats.org/officeDocument/2006/customXml" ds:itemID="{AECCE07C-F7DC-4FD5-8A48-7DF3A2D21978}"/>
</file>

<file path=customXml/itemProps2.xml><?xml version="1.0" encoding="utf-8"?>
<ds:datastoreItem xmlns:ds="http://schemas.openxmlformats.org/officeDocument/2006/customXml" ds:itemID="{8FA4C476-4646-40E8-862A-6254DD113CA6}"/>
</file>

<file path=customXml/itemProps3.xml><?xml version="1.0" encoding="utf-8"?>
<ds:datastoreItem xmlns:ds="http://schemas.openxmlformats.org/officeDocument/2006/customXml" ds:itemID="{26F0A107-9D1B-41CB-ACFE-4B666EF69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Perequation horizontale</vt:lpstr>
      <vt:lpstr>Comparaison et classements</vt:lpstr>
      <vt:lpstr>Revenu fiscal perequation</vt:lpstr>
      <vt:lpstr>RF PF Base</vt:lpstr>
      <vt:lpstr>Perequation verticale</vt:lpstr>
      <vt:lpstr>'Perequation horizontale'!Zone_d_impression</vt:lpstr>
      <vt:lpstr>'Perequation verticale'!Zone_d_impression</vt:lpstr>
      <vt:lpstr>'Revenu fiscal perequation'!Zone_d_impression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Tamburini Sandro</dc:creator>
  <cp:lastModifiedBy>tamburiniS</cp:lastModifiedBy>
  <cp:lastPrinted>2014-04-25T14:52:39Z</cp:lastPrinted>
  <dcterms:created xsi:type="dcterms:W3CDTF">1997-12-08T10:55:51Z</dcterms:created>
  <dcterms:modified xsi:type="dcterms:W3CDTF">2014-04-25T14:59:34Z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/>
  </property>
  <property fmtid="{D5CDD505-2E9C-101B-9397-08002B2CF9AE}" pid="3" name="Theme">
    <vt:lpwstr/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