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520" windowHeight="5475" tabRatio="601"/>
  </bookViews>
  <sheets>
    <sheet name="Perequation horizontale" sheetId="2" r:id="rId1"/>
    <sheet name="Comparaison et classements" sheetId="12" r:id="rId2"/>
    <sheet name="Revenu fiscal perequation" sheetId="14" r:id="rId3"/>
    <sheet name="Perequation verticale" sheetId="10" r:id="rId4"/>
  </sheets>
  <externalReferences>
    <externalReference r:id="rId5"/>
  </externalReferences>
  <definedNames>
    <definedName name="communes">#REF!</definedName>
    <definedName name="fgsdg">#REF!</definedName>
    <definedName name="numéros">#REF!</definedName>
    <definedName name="sandro">#REF!</definedName>
    <definedName name="sgfs">#REF!</definedName>
    <definedName name="_xlnm.Print_Area" localSheetId="3">'Perequation verticale'!$A$1:$K$41</definedName>
    <definedName name="_xlnm.Print_Area" localSheetId="2">'Revenu fiscal perequation'!$A$1:$O$43</definedName>
  </definedNames>
  <calcPr calcId="125725"/>
</workbook>
</file>

<file path=xl/calcChain.xml><?xml version="1.0" encoding="utf-8"?>
<calcChain xmlns="http://schemas.openxmlformats.org/spreadsheetml/2006/main">
  <c r="I40" i="1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H42" i="12" l="1"/>
  <c r="F40" i="10" l="1"/>
  <c r="F41" s="1"/>
  <c r="D40"/>
  <c r="C40"/>
  <c r="F39"/>
  <c r="E39"/>
  <c r="F38"/>
  <c r="E38"/>
  <c r="F37"/>
  <c r="E37"/>
  <c r="L36"/>
  <c r="J36" s="1"/>
  <c r="D38" i="12" s="1"/>
  <c r="F36" i="10"/>
  <c r="E36"/>
  <c r="F35"/>
  <c r="E35"/>
  <c r="G35" s="1"/>
  <c r="F34"/>
  <c r="E34"/>
  <c r="F33"/>
  <c r="E33"/>
  <c r="G33" s="1"/>
  <c r="F32"/>
  <c r="E32"/>
  <c r="M31"/>
  <c r="F31"/>
  <c r="G31" s="1"/>
  <c r="E31"/>
  <c r="F30"/>
  <c r="E30"/>
  <c r="G30" s="1"/>
  <c r="F29"/>
  <c r="G29" s="1"/>
  <c r="E29"/>
  <c r="F28"/>
  <c r="E28"/>
  <c r="G28" s="1"/>
  <c r="F27"/>
  <c r="G27" s="1"/>
  <c r="E27"/>
  <c r="F26"/>
  <c r="E26"/>
  <c r="G26" s="1"/>
  <c r="F25"/>
  <c r="G25" s="1"/>
  <c r="E25"/>
  <c r="F24"/>
  <c r="E24"/>
  <c r="G24" s="1"/>
  <c r="F23"/>
  <c r="E23"/>
  <c r="F22"/>
  <c r="E22"/>
  <c r="G22" s="1"/>
  <c r="F21"/>
  <c r="E21"/>
  <c r="F20"/>
  <c r="E20"/>
  <c r="G20" s="1"/>
  <c r="F19"/>
  <c r="E19"/>
  <c r="F18"/>
  <c r="E18"/>
  <c r="G18" s="1"/>
  <c r="F17"/>
  <c r="E17"/>
  <c r="F16"/>
  <c r="E16"/>
  <c r="G16" s="1"/>
  <c r="F15"/>
  <c r="E15"/>
  <c r="F14"/>
  <c r="E14"/>
  <c r="G14" s="1"/>
  <c r="F13"/>
  <c r="E13"/>
  <c r="F12"/>
  <c r="E12"/>
  <c r="G12" s="1"/>
  <c r="F11"/>
  <c r="E11"/>
  <c r="F10"/>
  <c r="E10"/>
  <c r="G10" s="1"/>
  <c r="F9"/>
  <c r="E9"/>
  <c r="F8"/>
  <c r="E8"/>
  <c r="G8" s="1"/>
  <c r="F7"/>
  <c r="E7"/>
  <c r="F6"/>
  <c r="E6"/>
  <c r="G6" s="1"/>
  <c r="F5"/>
  <c r="E5"/>
  <c r="F4"/>
  <c r="E4"/>
  <c r="G4" s="1"/>
  <c r="F3"/>
  <c r="E3"/>
  <c r="G3" l="1"/>
  <c r="G5"/>
  <c r="G7"/>
  <c r="G9"/>
  <c r="G11"/>
  <c r="G13"/>
  <c r="G15"/>
  <c r="G17"/>
  <c r="G19"/>
  <c r="G21"/>
  <c r="G23"/>
  <c r="G37"/>
  <c r="G38"/>
  <c r="G39"/>
  <c r="G32"/>
  <c r="G34"/>
  <c r="G36"/>
  <c r="H36" s="1"/>
  <c r="H3"/>
  <c r="L3"/>
  <c r="J3" s="1"/>
  <c r="D5" i="12" s="1"/>
  <c r="H5" i="10"/>
  <c r="L5"/>
  <c r="J5" s="1"/>
  <c r="D7" i="12" s="1"/>
  <c r="H7" i="10"/>
  <c r="L7"/>
  <c r="J7" s="1"/>
  <c r="D9" i="12" s="1"/>
  <c r="H9" i="10"/>
  <c r="L9"/>
  <c r="J9" s="1"/>
  <c r="D11" i="12" s="1"/>
  <c r="H11" i="10"/>
  <c r="L11"/>
  <c r="J11" s="1"/>
  <c r="D13" i="12" s="1"/>
  <c r="H13" i="10"/>
  <c r="L13"/>
  <c r="J13" s="1"/>
  <c r="D15" i="12" s="1"/>
  <c r="H15" i="10"/>
  <c r="L15"/>
  <c r="J15" s="1"/>
  <c r="D17" i="12" s="1"/>
  <c r="H17" i="10"/>
  <c r="L17"/>
  <c r="J17" s="1"/>
  <c r="D19" i="12" s="1"/>
  <c r="H19" i="10"/>
  <c r="L19"/>
  <c r="J19" s="1"/>
  <c r="D21" i="12" s="1"/>
  <c r="H21" i="10"/>
  <c r="L21"/>
  <c r="J21" s="1"/>
  <c r="D23" i="12" s="1"/>
  <c r="H23" i="10"/>
  <c r="L23"/>
  <c r="J23" s="1"/>
  <c r="D25" i="12" s="1"/>
  <c r="H25" i="10"/>
  <c r="L25"/>
  <c r="J25" s="1"/>
  <c r="D27" i="12" s="1"/>
  <c r="H27" i="10"/>
  <c r="L27"/>
  <c r="J27" s="1"/>
  <c r="D29" i="12" s="1"/>
  <c r="H29" i="10"/>
  <c r="L29"/>
  <c r="J29" s="1"/>
  <c r="D31" i="12" s="1"/>
  <c r="H31" i="10"/>
  <c r="L31"/>
  <c r="J31" s="1"/>
  <c r="D33" i="12" s="1"/>
  <c r="L33" i="10"/>
  <c r="J33" s="1"/>
  <c r="D35" i="12" s="1"/>
  <c r="H33" i="10"/>
  <c r="L35"/>
  <c r="J35" s="1"/>
  <c r="D37" i="12" s="1"/>
  <c r="H35" i="10"/>
  <c r="H37"/>
  <c r="L37"/>
  <c r="J37" s="1"/>
  <c r="D39" i="12" s="1"/>
  <c r="L38" i="10"/>
  <c r="J38" s="1"/>
  <c r="D40" i="12" s="1"/>
  <c r="H38" i="10"/>
  <c r="H39"/>
  <c r="L39"/>
  <c r="J39" s="1"/>
  <c r="D41" i="12" s="1"/>
  <c r="L4" i="10"/>
  <c r="J4" s="1"/>
  <c r="D6" i="12" s="1"/>
  <c r="H4" i="10"/>
  <c r="L6"/>
  <c r="J6" s="1"/>
  <c r="D8" i="12" s="1"/>
  <c r="H6" i="10"/>
  <c r="L8"/>
  <c r="J8" s="1"/>
  <c r="D10" i="12" s="1"/>
  <c r="H8" i="10"/>
  <c r="L10"/>
  <c r="J10" s="1"/>
  <c r="D12" i="12" s="1"/>
  <c r="H10" i="10"/>
  <c r="L12"/>
  <c r="J12" s="1"/>
  <c r="D14" i="12" s="1"/>
  <c r="H12" i="10"/>
  <c r="L14"/>
  <c r="J14" s="1"/>
  <c r="D16" i="12" s="1"/>
  <c r="H14" i="10"/>
  <c r="L16"/>
  <c r="J16" s="1"/>
  <c r="D18" i="12" s="1"/>
  <c r="H16" i="10"/>
  <c r="L18"/>
  <c r="J18" s="1"/>
  <c r="D20" i="12" s="1"/>
  <c r="H18" i="10"/>
  <c r="L20"/>
  <c r="J20" s="1"/>
  <c r="D22" i="12" s="1"/>
  <c r="H20" i="10"/>
  <c r="L22"/>
  <c r="J22" s="1"/>
  <c r="D24" i="12" s="1"/>
  <c r="H22" i="10"/>
  <c r="L24"/>
  <c r="J24" s="1"/>
  <c r="D26" i="12" s="1"/>
  <c r="H24" i="10"/>
  <c r="L26"/>
  <c r="J26" s="1"/>
  <c r="D28" i="12" s="1"/>
  <c r="H26" i="10"/>
  <c r="L28"/>
  <c r="J28" s="1"/>
  <c r="D30" i="12" s="1"/>
  <c r="H28" i="10"/>
  <c r="L30"/>
  <c r="J30" s="1"/>
  <c r="D32" i="12" s="1"/>
  <c r="H30" i="10"/>
  <c r="H32"/>
  <c r="L32"/>
  <c r="J32" s="1"/>
  <c r="D34" i="12" s="1"/>
  <c r="H34" i="10"/>
  <c r="L34"/>
  <c r="J34" s="1"/>
  <c r="D36" i="12" s="1"/>
  <c r="D42" l="1"/>
  <c r="J40" i="10"/>
  <c r="I41" i="2" l="1"/>
  <c r="E41"/>
  <c r="I40"/>
  <c r="E40"/>
  <c r="I39"/>
  <c r="E39"/>
  <c r="I38"/>
  <c r="E38"/>
  <c r="I37"/>
  <c r="E37"/>
  <c r="I36"/>
  <c r="E36"/>
  <c r="I35"/>
  <c r="E35"/>
  <c r="I34"/>
  <c r="E34"/>
  <c r="I33"/>
  <c r="E33"/>
  <c r="I32"/>
  <c r="E32"/>
  <c r="I31"/>
  <c r="E31"/>
  <c r="E30"/>
  <c r="I29"/>
  <c r="E29"/>
  <c r="I28"/>
  <c r="E28"/>
  <c r="I27"/>
  <c r="E27"/>
  <c r="I26"/>
  <c r="E26"/>
  <c r="I25"/>
  <c r="E25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5"/>
  <c r="E15"/>
  <c r="I14"/>
  <c r="E14"/>
  <c r="I13"/>
  <c r="E13"/>
  <c r="I12"/>
  <c r="E12"/>
  <c r="I11"/>
  <c r="E11"/>
  <c r="I10"/>
  <c r="E10"/>
  <c r="I9"/>
  <c r="E9"/>
  <c r="I8"/>
  <c r="E8"/>
  <c r="I7"/>
  <c r="E7"/>
  <c r="I6"/>
  <c r="E6"/>
  <c r="G42"/>
  <c r="C42"/>
  <c r="I30" l="1"/>
  <c r="L9"/>
  <c r="K9"/>
  <c r="C9" i="12" s="1"/>
  <c r="E9" s="1"/>
  <c r="I9" s="1"/>
  <c r="L10" i="2"/>
  <c r="K10"/>
  <c r="C10" i="12" s="1"/>
  <c r="E10" s="1"/>
  <c r="I10" s="1"/>
  <c r="L11" i="2"/>
  <c r="K11"/>
  <c r="C11" i="12" s="1"/>
  <c r="E11" s="1"/>
  <c r="I11" s="1"/>
  <c r="L12" i="2"/>
  <c r="K12"/>
  <c r="C12" i="12" s="1"/>
  <c r="E12" s="1"/>
  <c r="I12" s="1"/>
  <c r="L13" i="2"/>
  <c r="K13"/>
  <c r="C13" i="12" s="1"/>
  <c r="E13" s="1"/>
  <c r="I13" s="1"/>
  <c r="L14" i="2"/>
  <c r="K14"/>
  <c r="C14" i="12" s="1"/>
  <c r="E14" s="1"/>
  <c r="I14" s="1"/>
  <c r="L15" i="2"/>
  <c r="K15"/>
  <c r="C15" i="12" s="1"/>
  <c r="E15" s="1"/>
  <c r="I15" s="1"/>
  <c r="L24" i="2"/>
  <c r="K24"/>
  <c r="C24" i="12" s="1"/>
  <c r="E24" s="1"/>
  <c r="I24" s="1"/>
  <c r="L6" i="2"/>
  <c r="K6"/>
  <c r="C6" i="12" s="1"/>
  <c r="E6" s="1"/>
  <c r="I6" s="1"/>
  <c r="L7" i="2"/>
  <c r="K7"/>
  <c r="C7" i="12" s="1"/>
  <c r="E7" s="1"/>
  <c r="I7" s="1"/>
  <c r="L8" i="2"/>
  <c r="K8"/>
  <c r="C8" i="12" s="1"/>
  <c r="E8" s="1"/>
  <c r="I8" s="1"/>
  <c r="L16" i="2"/>
  <c r="K16"/>
  <c r="C16" i="12" s="1"/>
  <c r="E16" s="1"/>
  <c r="I16" s="1"/>
  <c r="L17" i="2"/>
  <c r="K17"/>
  <c r="C17" i="12" s="1"/>
  <c r="E17" s="1"/>
  <c r="I17" s="1"/>
  <c r="L18" i="2"/>
  <c r="K18"/>
  <c r="C18" i="12" s="1"/>
  <c r="E18" s="1"/>
  <c r="I18" s="1"/>
  <c r="L19" i="2"/>
  <c r="K19"/>
  <c r="C19" i="12" s="1"/>
  <c r="E19" s="1"/>
  <c r="I19" s="1"/>
  <c r="L20" i="2"/>
  <c r="K20"/>
  <c r="C20" i="12" s="1"/>
  <c r="E20" s="1"/>
  <c r="I20" s="1"/>
  <c r="L21" i="2"/>
  <c r="K21"/>
  <c r="C21" i="12" s="1"/>
  <c r="E21" s="1"/>
  <c r="I21" s="1"/>
  <c r="L22" i="2"/>
  <c r="K22"/>
  <c r="C22" i="12" s="1"/>
  <c r="E22" s="1"/>
  <c r="I22" s="1"/>
  <c r="L23" i="2"/>
  <c r="K23"/>
  <c r="C23" i="12" s="1"/>
  <c r="E23" s="1"/>
  <c r="I23" s="1"/>
  <c r="L25" i="2"/>
  <c r="K25"/>
  <c r="C25" i="12" s="1"/>
  <c r="E25" s="1"/>
  <c r="I25" s="1"/>
  <c r="L26" i="2"/>
  <c r="K26"/>
  <c r="C26" i="12" s="1"/>
  <c r="E26" s="1"/>
  <c r="I26" s="1"/>
  <c r="L27" i="2"/>
  <c r="K27"/>
  <c r="C27" i="12" s="1"/>
  <c r="E27" s="1"/>
  <c r="I27" s="1"/>
  <c r="L28" i="2"/>
  <c r="K28"/>
  <c r="C28" i="12" s="1"/>
  <c r="E28" s="1"/>
  <c r="I28" s="1"/>
  <c r="L29" i="2"/>
  <c r="K29"/>
  <c r="C29" i="12" s="1"/>
  <c r="E29" s="1"/>
  <c r="I29" s="1"/>
  <c r="L30" i="2"/>
  <c r="K30"/>
  <c r="C30" i="12" s="1"/>
  <c r="E30" s="1"/>
  <c r="I30" s="1"/>
  <c r="L31" i="2"/>
  <c r="K31"/>
  <c r="C31" i="12" s="1"/>
  <c r="E31" s="1"/>
  <c r="I31" s="1"/>
  <c r="L32" i="2"/>
  <c r="K32"/>
  <c r="C32" i="12" s="1"/>
  <c r="E32" s="1"/>
  <c r="I32" s="1"/>
  <c r="L33" i="2"/>
  <c r="K33"/>
  <c r="C33" i="12" s="1"/>
  <c r="E33" s="1"/>
  <c r="I33" s="1"/>
  <c r="L34" i="2"/>
  <c r="K34"/>
  <c r="C34" i="12" s="1"/>
  <c r="E34" s="1"/>
  <c r="I34" s="1"/>
  <c r="L35" i="2"/>
  <c r="K35"/>
  <c r="C35" i="12" s="1"/>
  <c r="E35" s="1"/>
  <c r="I35" s="1"/>
  <c r="L36" i="2"/>
  <c r="K36"/>
  <c r="C36" i="12" s="1"/>
  <c r="E36" s="1"/>
  <c r="I36" s="1"/>
  <c r="L37" i="2"/>
  <c r="K37"/>
  <c r="C37" i="12" s="1"/>
  <c r="E37" s="1"/>
  <c r="I37" s="1"/>
  <c r="L38" i="2"/>
  <c r="K38"/>
  <c r="C38" i="12" s="1"/>
  <c r="E38" s="1"/>
  <c r="I38" s="1"/>
  <c r="L39" i="2"/>
  <c r="K39"/>
  <c r="C39" i="12" s="1"/>
  <c r="E39" s="1"/>
  <c r="I39" s="1"/>
  <c r="L40" i="2"/>
  <c r="K40"/>
  <c r="C40" i="12" s="1"/>
  <c r="E40" s="1"/>
  <c r="I40" s="1"/>
  <c r="L41" i="2"/>
  <c r="K41"/>
  <c r="C41" i="12" s="1"/>
  <c r="E41" s="1"/>
  <c r="E5" i="2"/>
  <c r="I5"/>
  <c r="I41" i="12" l="1"/>
  <c r="G41"/>
  <c r="L5" i="2"/>
  <c r="K5"/>
  <c r="K42" l="1"/>
  <c r="C42" i="12" s="1"/>
  <c r="E42" s="1"/>
  <c r="I42" s="1"/>
  <c r="C5"/>
  <c r="O41" i="14" l="1"/>
  <c r="F42" i="12" l="1"/>
  <c r="E5" l="1"/>
  <c r="I5" s="1"/>
  <c r="G5" l="1"/>
  <c r="G7"/>
  <c r="G9"/>
  <c r="G11"/>
  <c r="G13"/>
  <c r="G15"/>
  <c r="G17"/>
  <c r="G19"/>
  <c r="G21"/>
  <c r="G23"/>
  <c r="G26"/>
  <c r="G28"/>
  <c r="G30"/>
  <c r="G32"/>
  <c r="G34"/>
  <c r="G36"/>
  <c r="G38"/>
  <c r="G40"/>
  <c r="G24"/>
  <c r="G6"/>
  <c r="G8"/>
  <c r="G10"/>
  <c r="G12"/>
  <c r="G14"/>
  <c r="G16"/>
  <c r="G18"/>
  <c r="G20"/>
  <c r="G22"/>
  <c r="G25"/>
  <c r="G27"/>
  <c r="G29"/>
  <c r="G31"/>
  <c r="G33"/>
  <c r="G35"/>
  <c r="G37"/>
  <c r="G39"/>
  <c r="G42" l="1"/>
</calcChain>
</file>

<file path=xl/sharedStrings.xml><?xml version="1.0" encoding="utf-8"?>
<sst xmlns="http://schemas.openxmlformats.org/spreadsheetml/2006/main" count="367" uniqueCount="90">
  <si>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</si>
  <si>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</si>
  <si>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</si>
  <si>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</si>
  <si>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</si>
  <si>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</si>
  <si>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</si>
  <si>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</si>
  <si>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</si>
  <si>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</si>
  <si>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Peseux</t>
  </si>
  <si>
    <t>Corcelles-Cormondrèche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</si>
  <si>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</si>
  <si>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</si>
  <si>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</si>
  <si>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</si>
  <si>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</si>
  <si>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</si>
  <si>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</si>
  <si>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</si>
  <si>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</si>
  <si>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</si>
  <si>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Valangin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</si>
  <si>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</si>
  <si>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</si>
  <si>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</si>
  <si>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</si>
  <si>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</si>
  <si>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</si>
  <si>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</si>
  <si>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</si>
  <si>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</si>
  <si>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</si>
  <si>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</si>
  <si>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</si>
  <si>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</si>
  <si>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par habitant</t>
  </si>
  <si>
    <t>Total</t>
  </si>
  <si>
    <t>Communes</t>
  </si>
  <si>
    <t>péréquation</t>
  </si>
  <si>
    <t>horizontale</t>
  </si>
  <si>
    <t>verticale</t>
  </si>
  <si>
    <t>Les montants négatifs sont reçus par les communes.</t>
  </si>
  <si>
    <t>Les montants positifs sont versés par les communes.</t>
  </si>
  <si>
    <t>après PH</t>
  </si>
  <si>
    <t>Péréquation des ressources</t>
  </si>
  <si>
    <t>Transferts</t>
  </si>
  <si>
    <t>Milvignes</t>
  </si>
  <si>
    <t>Val-de-Ruz</t>
  </si>
  <si>
    <t>Communes finan- cièrement fortes</t>
  </si>
  <si>
    <t>Communes finan- cièrement faibles</t>
  </si>
  <si>
    <t>Compensation de la surcharge structurelle</t>
  </si>
  <si>
    <t>Communes structurel-lement favorisées</t>
  </si>
  <si>
    <t>Communes structurel-lement défavorisées</t>
  </si>
  <si>
    <t>Communes contributrices</t>
  </si>
  <si>
    <t>Communes bénéficiaires</t>
  </si>
  <si>
    <t>Montants transférés</t>
  </si>
  <si>
    <t>Péréquation financière 2012 : Péréquation des ressources - Compensation de la surcharge structurelle -  Transferts</t>
  </si>
  <si>
    <t>Transfert 2011</t>
  </si>
  <si>
    <t>Péréquation verticale 2012</t>
  </si>
  <si>
    <t>Intervention du fonds</t>
  </si>
  <si>
    <t>Péréquation des ressources 2012 (PérRes)</t>
  </si>
  <si>
    <t>Population 2012</t>
  </si>
  <si>
    <t>PérRes 2012 p/habitant</t>
  </si>
  <si>
    <t>Total           Revenu fiscal + PérRes</t>
  </si>
  <si>
    <t>Différence p/rapport au RF moyen</t>
  </si>
  <si>
    <t>Compensation en francs p/habitant</t>
  </si>
  <si>
    <t>Versement</t>
  </si>
  <si>
    <t>Coefficient fiscal 2012</t>
  </si>
  <si>
    <t>du revenu moyen</t>
  </si>
  <si>
    <t>Revenus du compte de fonctionnement Bduget 2012</t>
  </si>
  <si>
    <t>Péréquation en % des revenus</t>
  </si>
  <si>
    <t>Les montants négatifs sont reçus par les communes. Les montants positifs sont versés par les communes.</t>
  </si>
  <si>
    <t>Transferts de la péréquation en 2012</t>
  </si>
  <si>
    <t>Péréquation financière intercommunale en 2012 comparaisons</t>
  </si>
  <si>
    <t>Péré-quation p/hab.</t>
  </si>
  <si>
    <t>Montants versés ou reçus de la péréquation en francs par habitant</t>
  </si>
  <si>
    <t>Classements des communes</t>
  </si>
  <si>
    <t>Part de la péréquation en % des revenus de fonctionnement budgétisés en 2012</t>
  </si>
  <si>
    <t>rang</t>
  </si>
  <si>
    <t>Coefficient 2012</t>
  </si>
  <si>
    <t>Revenu fiscal 2011 (RF)</t>
  </si>
  <si>
    <t>Population 2011</t>
  </si>
  <si>
    <t>Revenu fiscal par habitant</t>
  </si>
  <si>
    <t>RF 2012 après Phoriz</t>
  </si>
  <si>
    <t>Phoriz 2012 p/hab</t>
  </si>
  <si>
    <t>Pvert 2012 p/hab</t>
  </si>
  <si>
    <t>RF 2012 après Phoriz et Pvert</t>
  </si>
  <si>
    <r>
      <rPr>
        <b/>
        <sz val="9"/>
        <rFont val="Calibri"/>
        <family val="2"/>
        <scheme val="minor"/>
      </rPr>
      <t>Les communes</t>
    </r>
    <r>
      <rPr>
        <b/>
        <sz val="9"/>
        <color rgb="FF336600"/>
        <rFont val="Calibri"/>
        <family val="2"/>
        <scheme val="minor"/>
      </rPr>
      <t xml:space="preserve"> en vert = revenu fiscal </t>
    </r>
    <r>
      <rPr>
        <b/>
        <sz val="10"/>
        <color rgb="FF336600"/>
        <rFont val="Calibri"/>
        <family val="2"/>
        <scheme val="minor"/>
      </rPr>
      <t>&gt;</t>
    </r>
    <r>
      <rPr>
        <b/>
        <sz val="9"/>
        <color rgb="FF3366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 xml:space="preserve">moyenne, </t>
    </r>
    <r>
      <rPr>
        <b/>
        <sz val="9"/>
        <color rgb="FFC00000"/>
        <rFont val="Calibri"/>
        <family val="2"/>
        <scheme val="minor"/>
      </rPr>
      <t>en bordeau = revenu fiscal</t>
    </r>
    <r>
      <rPr>
        <b/>
        <sz val="10"/>
        <color rgb="FFC00000"/>
        <rFont val="Calibri"/>
        <family val="2"/>
        <scheme val="minor"/>
      </rPr>
      <t xml:space="preserve"> &lt;</t>
    </r>
    <r>
      <rPr>
        <b/>
        <sz val="9"/>
        <rFont val="Calibri"/>
        <family val="2"/>
        <scheme val="minor"/>
      </rPr>
      <t xml:space="preserve"> moyenne. Montant négatifs </t>
    </r>
    <r>
      <rPr>
        <b/>
        <sz val="9"/>
        <color rgb="FFFF0000"/>
        <rFont val="Calibri"/>
        <family val="2"/>
        <scheme val="minor"/>
      </rPr>
      <t>(-)</t>
    </r>
    <r>
      <rPr>
        <b/>
        <sz val="9"/>
        <rFont val="Calibri"/>
        <family val="2"/>
        <scheme val="minor"/>
      </rPr>
      <t xml:space="preserve"> = versés à la péréquation / montants positifs</t>
    </r>
    <r>
      <rPr>
        <b/>
        <sz val="9"/>
        <color rgb="FF3333FF"/>
        <rFont val="Calibri"/>
        <family val="2"/>
        <scheme val="minor"/>
      </rPr>
      <t xml:space="preserve"> (+) </t>
    </r>
    <r>
      <rPr>
        <b/>
        <sz val="9"/>
        <rFont val="Calibri"/>
        <family val="2"/>
        <scheme val="minor"/>
      </rPr>
      <t>= reçus de la péréquation</t>
    </r>
  </si>
  <si>
    <t>Classements des communes selon revenu fiscal 2012 avant et après péréquations horizontale (Phoriz) et verticale (Pvert)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</si>
</sst>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164" formatCode="&quot;Fr.&quot;#,##0;&quot;Fr.&quot;\ \-#,##0"/>
    <numFmt numFmtId="165" formatCode="#,##0.0"/>
    <numFmt numFmtId="166" formatCode="#,##0.0_ ;[Red]\-#,##0.0\ "/>
    <numFmt numFmtId="167" formatCode="#,###"/>
    <numFmt numFmtId="168" formatCode="#,##0_ ;[Red]\-#,##0\ "/>
    <numFmt numFmtId="169" formatCode="#,##0_ ;\-#,##0\ "/>
    <numFmt numFmtId="170" formatCode="0.000%"/>
    <numFmt numFmtId="171" formatCode="#,##0.00_ ;\-#,##0.00\ "/>
    <numFmt numFmtId="172" formatCode="\+#,##0_ ;[Red]\-#,##0\ "/>
    <numFmt numFmtId="173" formatCode="#,###;\-#,###"/>
  </numFmts>
  <fonts count="43">
    <font>
      <sz val="10"/>
      <name val="MS Sans Serif"/>
    </font>
    <font>
      <sz val="10"/>
      <name val="Arial"/>
      <family val="2"/>
    </font>
    <font>
      <sz val="7"/>
      <name val="Small Fonts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sz val="10"/>
      <name val="MS Sans Serif"/>
      <family val="2"/>
    </font>
    <font>
      <sz val="10"/>
      <color theme="0"/>
      <name val="Arial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Arial"/>
      <family val="2"/>
    </font>
    <font>
      <sz val="10"/>
      <name val="MS Sans Serif"/>
      <family val="2"/>
    </font>
    <font>
      <b/>
      <sz val="9"/>
      <color indexed="1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7.5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0"/>
      <name val="Calibri"/>
      <family val="2"/>
      <scheme val="minor"/>
    </font>
    <font>
      <b/>
      <sz val="8.5"/>
      <color rgb="FF00009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.5"/>
      <color rgb="FFFF0000"/>
      <name val="Calibri"/>
      <family val="2"/>
      <scheme val="minor"/>
    </font>
    <font>
      <sz val="9"/>
      <name val="MS Sans Serif"/>
      <family val="2"/>
    </font>
    <font>
      <b/>
      <sz val="7.5"/>
      <name val="Calibri"/>
      <family val="2"/>
      <scheme val="minor"/>
    </font>
    <font>
      <sz val="9"/>
      <name val="Calibri"/>
      <family val="2"/>
      <scheme val="minor"/>
    </font>
    <font>
      <sz val="7.5"/>
      <color rgb="FF3333FF"/>
      <name val="Calibri"/>
      <family val="2"/>
      <scheme val="minor"/>
    </font>
    <font>
      <b/>
      <sz val="9"/>
      <color rgb="FF3366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rgb="FF3333FF"/>
      <name val="Calibri"/>
      <family val="2"/>
      <scheme val="minor"/>
    </font>
    <font>
      <b/>
      <sz val="10"/>
      <color rgb="FF3366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128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 style="thin">
        <color theme="0" tint="-0.14993743705557422"/>
      </top>
      <bottom style="medium">
        <color theme="0" tint="-0.1499374370555742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14993743705557422"/>
      </left>
      <right style="thin">
        <color theme="0" tint="-0.14996795556505021"/>
      </right>
      <top style="medium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medium">
        <color theme="0" tint="-0.14993743705557422"/>
      </right>
      <top style="thin">
        <color theme="0" tint="-0.14993743705557422"/>
      </top>
      <bottom/>
      <diagonal/>
    </border>
    <border>
      <left style="medium">
        <color theme="0" tint="-0.14993743705557422"/>
      </left>
      <right style="thin">
        <color theme="0" tint="-0.14996795556505021"/>
      </right>
      <top style="medium">
        <color theme="0" tint="-0.14993743705557422"/>
      </top>
      <bottom/>
      <diagonal/>
    </border>
    <border>
      <left style="thin">
        <color theme="0" tint="-0.14996795556505021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thin">
        <color theme="0" tint="-0.14996795556505021"/>
      </right>
      <top/>
      <bottom style="medium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3743705557422"/>
      </bottom>
      <diagonal/>
    </border>
    <border>
      <left style="thin">
        <color theme="0" tint="-0.14996795556505021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24994659260841701"/>
      </left>
      <right style="thin">
        <color theme="0" tint="-0.14996795556505021"/>
      </right>
      <top style="medium">
        <color theme="0" tint="-0.14993743705557422"/>
      </top>
      <bottom/>
      <diagonal/>
    </border>
    <border>
      <left style="thin">
        <color theme="0" tint="-0.14996795556505021"/>
      </left>
      <right style="medium">
        <color theme="0" tint="-0.24994659260841701"/>
      </right>
      <top style="medium">
        <color theme="0" tint="-0.14993743705557422"/>
      </top>
      <bottom/>
      <diagonal/>
    </border>
    <border>
      <left style="medium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14996795556505021"/>
      </right>
      <top style="medium">
        <color theme="0" tint="-0.14993743705557422"/>
      </top>
      <bottom style="medium">
        <color theme="0" tint="-0.24994659260841701"/>
      </bottom>
      <diagonal/>
    </border>
    <border>
      <left style="thin">
        <color theme="0" tint="-0.14996795556505021"/>
      </left>
      <right style="medium">
        <color theme="0" tint="-0.24994659260841701"/>
      </right>
      <top style="medium">
        <color theme="0" tint="-0.14993743705557422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medium">
        <color theme="0" tint="-0.24994659260841701"/>
      </left>
      <right style="thin">
        <color theme="0" tint="-0.14990691854609822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2499465926084170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24994659260841701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theme="0" tint="-0.24994659260841701"/>
      </top>
      <bottom style="thin">
        <color theme="0" tint="-0.1498764000366222"/>
      </bottom>
      <diagonal/>
    </border>
    <border>
      <left/>
      <right style="thin">
        <color theme="0" tint="-0.14990691854609822"/>
      </right>
      <top style="medium">
        <color theme="0" tint="-0.2499465926084170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24994659260841701"/>
      </top>
      <bottom/>
      <diagonal/>
    </border>
    <border>
      <left style="thin">
        <color theme="0" tint="-0.14990691854609822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14990691854609822"/>
      </right>
      <top style="thin">
        <color theme="0" tint="-0.14996795556505021"/>
      </top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8764000366222"/>
      </top>
      <bottom style="medium">
        <color theme="0" tint="-0.24994659260841701"/>
      </bottom>
      <diagonal/>
    </border>
    <border>
      <left/>
      <right style="thin">
        <color theme="0" tint="-0.14990691854609822"/>
      </right>
      <top/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medium">
        <color theme="0" tint="-0.24994659260841701"/>
      </bottom>
      <diagonal/>
    </border>
    <border>
      <left style="thin">
        <color theme="0" tint="-0.14990691854609822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8764000366222"/>
      </top>
      <bottom/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 style="medium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medium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 style="medium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3743705557422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medium">
        <color theme="0" tint="-0.24994659260841701"/>
      </left>
      <right style="thin">
        <color theme="0" tint="-0.1499679555650502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indexed="64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 style="thick">
        <color rgb="FFFF0000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3743705557422"/>
      </top>
      <bottom style="thick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ck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rgb="FFFF0000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1499679555650502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14993743705557422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/>
      <diagonal/>
    </border>
  </borders>
  <cellStyleXfs count="5">
    <xf numFmtId="0" fontId="0" fillId="0" borderId="0"/>
    <xf numFmtId="3" fontId="2" fillId="0" borderId="1" applyProtection="0">
      <alignment vertical="center"/>
      <protection locked="0"/>
    </xf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33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Protection="1"/>
    <xf numFmtId="41" fontId="8" fillId="2" borderId="0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8" fillId="2" borderId="0" xfId="3" applyNumberFormat="1" applyFont="1" applyFill="1" applyBorder="1" applyAlignment="1">
      <alignment horizontal="right"/>
    </xf>
    <xf numFmtId="3" fontId="8" fillId="2" borderId="0" xfId="3" applyNumberFormat="1" applyFont="1" applyFill="1" applyBorder="1" applyAlignment="1">
      <alignment horizontal="right" vertical="center"/>
    </xf>
    <xf numFmtId="0" fontId="9" fillId="2" borderId="0" xfId="0" applyFont="1" applyFill="1" applyProtection="1"/>
    <xf numFmtId="0" fontId="8" fillId="2" borderId="0" xfId="0" applyFont="1" applyFill="1" applyBorder="1" applyAlignment="1">
      <alignment horizontal="left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Protection="1">
      <protection locked="0"/>
    </xf>
    <xf numFmtId="41" fontId="8" fillId="2" borderId="5" xfId="4" applyFont="1" applyFill="1" applyBorder="1"/>
    <xf numFmtId="3" fontId="8" fillId="0" borderId="6" xfId="3" applyNumberFormat="1" applyFont="1" applyBorder="1" applyAlignment="1">
      <alignment horizontal="right"/>
    </xf>
    <xf numFmtId="3" fontId="8" fillId="3" borderId="7" xfId="1" applyFont="1" applyFill="1" applyBorder="1" applyAlignment="1" applyProtection="1">
      <alignment vertical="center"/>
      <protection locked="0"/>
    </xf>
    <xf numFmtId="3" fontId="8" fillId="3" borderId="8" xfId="1" applyFont="1" applyFill="1" applyBorder="1" applyAlignment="1" applyProtection="1">
      <alignment vertical="center"/>
      <protection locked="0"/>
    </xf>
    <xf numFmtId="41" fontId="12" fillId="3" borderId="5" xfId="4" applyFont="1" applyFill="1" applyBorder="1"/>
    <xf numFmtId="3" fontId="12" fillId="3" borderId="6" xfId="3" applyNumberFormat="1" applyFont="1" applyFill="1" applyBorder="1" applyAlignment="1">
      <alignment horizontal="right"/>
    </xf>
    <xf numFmtId="41" fontId="8" fillId="2" borderId="9" xfId="4" applyFont="1" applyFill="1" applyBorder="1"/>
    <xf numFmtId="3" fontId="8" fillId="0" borderId="10" xfId="3" applyNumberFormat="1" applyFont="1" applyBorder="1" applyAlignment="1">
      <alignment horizontal="right"/>
    </xf>
    <xf numFmtId="41" fontId="8" fillId="2" borderId="12" xfId="4" applyFont="1" applyFill="1" applyBorder="1"/>
    <xf numFmtId="3" fontId="8" fillId="3" borderId="13" xfId="1" applyFont="1" applyFill="1" applyBorder="1" applyAlignment="1" applyProtection="1">
      <alignment vertical="center"/>
      <protection locked="0"/>
    </xf>
    <xf numFmtId="3" fontId="8" fillId="3" borderId="14" xfId="1" applyFont="1" applyFill="1" applyBorder="1" applyAlignment="1" applyProtection="1">
      <alignment vertical="center"/>
      <protection locked="0"/>
    </xf>
    <xf numFmtId="41" fontId="8" fillId="2" borderId="31" xfId="4" applyFont="1" applyFill="1" applyBorder="1"/>
    <xf numFmtId="3" fontId="8" fillId="0" borderId="32" xfId="3" applyNumberFormat="1" applyFont="1" applyBorder="1" applyAlignment="1">
      <alignment horizontal="right"/>
    </xf>
    <xf numFmtId="41" fontId="12" fillId="3" borderId="33" xfId="4" applyFont="1" applyFill="1" applyBorder="1"/>
    <xf numFmtId="3" fontId="12" fillId="3" borderId="34" xfId="3" applyNumberFormat="1" applyFont="1" applyFill="1" applyBorder="1" applyAlignment="1">
      <alignment horizontal="right"/>
    </xf>
    <xf numFmtId="41" fontId="8" fillId="2" borderId="33" xfId="4" applyFont="1" applyFill="1" applyBorder="1"/>
    <xf numFmtId="3" fontId="8" fillId="0" borderId="34" xfId="3" applyNumberFormat="1" applyFont="1" applyBorder="1" applyAlignment="1">
      <alignment horizontal="right"/>
    </xf>
    <xf numFmtId="41" fontId="8" fillId="2" borderId="35" xfId="4" applyFont="1" applyFill="1" applyBorder="1"/>
    <xf numFmtId="41" fontId="8" fillId="2" borderId="36" xfId="4" applyFont="1" applyFill="1" applyBorder="1"/>
    <xf numFmtId="3" fontId="8" fillId="0" borderId="37" xfId="3" applyNumberFormat="1" applyFont="1" applyBorder="1" applyAlignment="1">
      <alignment horizontal="right"/>
    </xf>
    <xf numFmtId="3" fontId="12" fillId="2" borderId="0" xfId="3" applyNumberFormat="1" applyFont="1" applyFill="1" applyBorder="1" applyAlignment="1">
      <alignment horizontal="right"/>
    </xf>
    <xf numFmtId="41" fontId="8" fillId="2" borderId="38" xfId="4" applyFont="1" applyFill="1" applyBorder="1"/>
    <xf numFmtId="41" fontId="8" fillId="2" borderId="39" xfId="4" applyFont="1" applyFill="1" applyBorder="1"/>
    <xf numFmtId="41" fontId="12" fillId="3" borderId="40" xfId="4" applyFont="1" applyFill="1" applyBorder="1"/>
    <xf numFmtId="41" fontId="12" fillId="3" borderId="41" xfId="4" applyFont="1" applyFill="1" applyBorder="1"/>
    <xf numFmtId="41" fontId="8" fillId="2" borderId="42" xfId="4" applyFont="1" applyFill="1" applyBorder="1"/>
    <xf numFmtId="41" fontId="8" fillId="2" borderId="43" xfId="4" applyFont="1" applyFill="1" applyBorder="1"/>
    <xf numFmtId="41" fontId="8" fillId="2" borderId="40" xfId="4" applyFont="1" applyFill="1" applyBorder="1"/>
    <xf numFmtId="41" fontId="8" fillId="2" borderId="41" xfId="4" applyFont="1" applyFill="1" applyBorder="1"/>
    <xf numFmtId="0" fontId="13" fillId="2" borderId="0" xfId="0" applyFont="1" applyFill="1" applyProtection="1"/>
    <xf numFmtId="0" fontId="1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169" fontId="10" fillId="2" borderId="0" xfId="0" applyNumberFormat="1" applyFont="1" applyFill="1" applyBorder="1" applyAlignment="1">
      <alignment horizontal="right" vertical="center"/>
    </xf>
    <xf numFmtId="3" fontId="10" fillId="2" borderId="0" xfId="3" applyNumberFormat="1" applyFont="1" applyFill="1" applyBorder="1" applyAlignment="1">
      <alignment horizontal="right" vertical="center"/>
    </xf>
    <xf numFmtId="169" fontId="10" fillId="4" borderId="26" xfId="0" applyNumberFormat="1" applyFont="1" applyFill="1" applyBorder="1" applyAlignment="1">
      <alignment horizontal="right" vertical="center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6" fillId="2" borderId="0" xfId="0" applyFont="1" applyFill="1" applyProtection="1"/>
    <xf numFmtId="41" fontId="10" fillId="2" borderId="25" xfId="4" applyFont="1" applyFill="1" applyBorder="1"/>
    <xf numFmtId="169" fontId="10" fillId="4" borderId="50" xfId="0" applyNumberFormat="1" applyFont="1" applyFill="1" applyBorder="1" applyAlignment="1">
      <alignment horizontal="right" vertical="center"/>
    </xf>
    <xf numFmtId="41" fontId="10" fillId="2" borderId="50" xfId="4" applyFont="1" applyFill="1" applyBorder="1"/>
    <xf numFmtId="3" fontId="8" fillId="3" borderId="51" xfId="1" applyFont="1" applyFill="1" applyBorder="1" applyAlignment="1" applyProtection="1">
      <alignment vertical="center"/>
      <protection locked="0"/>
    </xf>
    <xf numFmtId="3" fontId="8" fillId="3" borderId="11" xfId="1" applyFont="1" applyFill="1" applyBorder="1" applyAlignment="1" applyProtection="1">
      <alignment vertical="center"/>
      <protection locked="0"/>
    </xf>
    <xf numFmtId="164" fontId="7" fillId="2" borderId="0" xfId="0" applyNumberFormat="1" applyFont="1" applyFill="1" applyBorder="1" applyAlignment="1" applyProtection="1">
      <alignment horizontal="left" vertical="center"/>
      <protection locked="0"/>
    </xf>
    <xf numFmtId="0" fontId="15" fillId="2" borderId="0" xfId="1" applyNumberFormat="1" applyFont="1" applyFill="1" applyBorder="1" applyAlignment="1" applyProtection="1">
      <alignment horizontal="left" vertical="center"/>
      <protection locked="0"/>
    </xf>
    <xf numFmtId="164" fontId="8" fillId="2" borderId="0" xfId="1" quotePrefix="1" applyNumberFormat="1" applyFont="1" applyFill="1" applyBorder="1" applyAlignment="1" applyProtection="1">
      <alignment vertical="center"/>
      <protection locked="0"/>
    </xf>
    <xf numFmtId="164" fontId="8" fillId="2" borderId="0" xfId="1" applyNumberFormat="1" applyFont="1" applyFill="1" applyBorder="1" applyAlignment="1" applyProtection="1">
      <alignment vertical="center"/>
      <protection locked="0"/>
    </xf>
    <xf numFmtId="164" fontId="15" fillId="2" borderId="0" xfId="1" applyNumberFormat="1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>
      <alignment horizontal="center"/>
    </xf>
    <xf numFmtId="3" fontId="18" fillId="2" borderId="0" xfId="1" applyNumberFormat="1" applyFont="1" applyFill="1" applyBorder="1" applyAlignment="1" applyProtection="1">
      <protection locked="0"/>
    </xf>
    <xf numFmtId="3" fontId="18" fillId="0" borderId="0" xfId="1" applyNumberFormat="1" applyFont="1" applyBorder="1" applyAlignment="1" applyProtection="1">
      <protection locked="0"/>
    </xf>
    <xf numFmtId="164" fontId="19" fillId="3" borderId="55" xfId="1" applyNumberFormat="1" applyFont="1" applyFill="1" applyBorder="1" applyAlignment="1" applyProtection="1">
      <alignment horizontal="left" vertical="center" wrapText="1"/>
      <protection locked="0"/>
    </xf>
    <xf numFmtId="164" fontId="19" fillId="3" borderId="56" xfId="1" applyNumberFormat="1" applyFont="1" applyFill="1" applyBorder="1" applyAlignment="1" applyProtection="1">
      <alignment horizontal="left" vertical="center" wrapText="1"/>
      <protection locked="0"/>
    </xf>
    <xf numFmtId="0" fontId="19" fillId="3" borderId="57" xfId="1" applyNumberFormat="1" applyFont="1" applyFill="1" applyBorder="1" applyAlignment="1" applyProtection="1">
      <alignment horizontal="left" vertical="center" wrapText="1"/>
      <protection locked="0"/>
    </xf>
    <xf numFmtId="3" fontId="19" fillId="2" borderId="58" xfId="0" applyNumberFormat="1" applyFont="1" applyFill="1" applyBorder="1" applyAlignment="1" applyProtection="1">
      <alignment vertical="center"/>
    </xf>
    <xf numFmtId="3" fontId="19" fillId="2" borderId="58" xfId="0" applyNumberFormat="1" applyFont="1" applyFill="1" applyBorder="1" applyAlignment="1">
      <alignment vertical="center"/>
    </xf>
    <xf numFmtId="37" fontId="19" fillId="2" borderId="58" xfId="0" applyNumberFormat="1" applyFont="1" applyFill="1" applyBorder="1" applyAlignment="1">
      <alignment vertical="center"/>
    </xf>
    <xf numFmtId="3" fontId="19" fillId="2" borderId="45" xfId="0" applyNumberFormat="1" applyFont="1" applyFill="1" applyBorder="1" applyAlignment="1">
      <alignment horizontal="center" vertical="center"/>
    </xf>
    <xf numFmtId="37" fontId="12" fillId="2" borderId="59" xfId="0" applyNumberFormat="1" applyFont="1" applyFill="1" applyBorder="1" applyAlignment="1">
      <alignment vertical="center"/>
    </xf>
    <xf numFmtId="3" fontId="18" fillId="2" borderId="0" xfId="1" applyNumberFormat="1" applyFont="1" applyFill="1" applyBorder="1" applyAlignment="1" applyProtection="1">
      <alignment vertical="center"/>
      <protection locked="0"/>
    </xf>
    <xf numFmtId="3" fontId="18" fillId="0" borderId="0" xfId="1" applyNumberFormat="1" applyFont="1" applyBorder="1" applyAlignment="1" applyProtection="1">
      <alignment vertical="center"/>
      <protection locked="0"/>
    </xf>
    <xf numFmtId="3" fontId="8" fillId="3" borderId="60" xfId="1" applyNumberFormat="1" applyFont="1" applyFill="1" applyBorder="1" applyAlignment="1" applyProtection="1">
      <alignment vertical="center"/>
      <protection locked="0"/>
    </xf>
    <xf numFmtId="3" fontId="20" fillId="3" borderId="62" xfId="0" applyNumberFormat="1" applyFont="1" applyFill="1" applyBorder="1" applyAlignment="1" applyProtection="1">
      <alignment vertical="center"/>
    </xf>
    <xf numFmtId="3" fontId="20" fillId="3" borderId="62" xfId="0" applyNumberFormat="1" applyFont="1" applyFill="1" applyBorder="1" applyAlignment="1">
      <alignment vertical="center"/>
    </xf>
    <xf numFmtId="37" fontId="20" fillId="3" borderId="62" xfId="0" applyNumberFormat="1" applyFont="1" applyFill="1" applyBorder="1" applyAlignment="1">
      <alignment vertical="center"/>
    </xf>
    <xf numFmtId="3" fontId="20" fillId="3" borderId="47" xfId="0" applyNumberFormat="1" applyFont="1" applyFill="1" applyBorder="1" applyAlignment="1">
      <alignment horizontal="center" vertical="center"/>
    </xf>
    <xf numFmtId="3" fontId="19" fillId="2" borderId="62" xfId="0" applyNumberFormat="1" applyFont="1" applyFill="1" applyBorder="1" applyAlignment="1" applyProtection="1">
      <alignment vertical="center"/>
    </xf>
    <xf numFmtId="3" fontId="19" fillId="2" borderId="62" xfId="0" applyNumberFormat="1" applyFont="1" applyFill="1" applyBorder="1" applyAlignment="1">
      <alignment vertical="center"/>
    </xf>
    <xf numFmtId="37" fontId="19" fillId="2" borderId="62" xfId="0" applyNumberFormat="1" applyFont="1" applyFill="1" applyBorder="1" applyAlignment="1">
      <alignment vertical="center"/>
    </xf>
    <xf numFmtId="3" fontId="19" fillId="2" borderId="47" xfId="0" applyNumberFormat="1" applyFont="1" applyFill="1" applyBorder="1" applyAlignment="1">
      <alignment horizontal="center" vertical="center"/>
    </xf>
    <xf numFmtId="3" fontId="20" fillId="3" borderId="47" xfId="0" quotePrefix="1" applyNumberFormat="1" applyFont="1" applyFill="1" applyBorder="1" applyAlignment="1">
      <alignment horizontal="center" vertical="center"/>
    </xf>
    <xf numFmtId="3" fontId="19" fillId="0" borderId="62" xfId="0" applyNumberFormat="1" applyFont="1" applyBorder="1" applyAlignment="1" applyProtection="1">
      <alignment vertical="center"/>
    </xf>
    <xf numFmtId="3" fontId="19" fillId="0" borderId="62" xfId="0" applyNumberFormat="1" applyFont="1" applyBorder="1" applyAlignment="1">
      <alignment vertical="center"/>
    </xf>
    <xf numFmtId="37" fontId="19" fillId="0" borderId="62" xfId="0" applyNumberFormat="1" applyFont="1" applyBorder="1" applyAlignment="1">
      <alignment vertical="center"/>
    </xf>
    <xf numFmtId="3" fontId="19" fillId="0" borderId="47" xfId="0" applyNumberFormat="1" applyFont="1" applyBorder="1" applyAlignment="1">
      <alignment horizontal="center" vertical="center"/>
    </xf>
    <xf numFmtId="3" fontId="19" fillId="0" borderId="63" xfId="0" applyNumberFormat="1" applyFont="1" applyBorder="1" applyAlignment="1" applyProtection="1">
      <alignment vertical="center"/>
    </xf>
    <xf numFmtId="168" fontId="15" fillId="0" borderId="61" xfId="0" applyNumberFormat="1" applyFont="1" applyBorder="1" applyAlignment="1" applyProtection="1">
      <alignment vertical="center"/>
    </xf>
    <xf numFmtId="37" fontId="12" fillId="5" borderId="59" xfId="0" applyNumberFormat="1" applyFont="1" applyFill="1" applyBorder="1" applyAlignment="1">
      <alignment vertical="center"/>
    </xf>
    <xf numFmtId="3" fontId="19" fillId="0" borderId="64" xfId="0" applyNumberFormat="1" applyFont="1" applyBorder="1" applyAlignment="1">
      <alignment horizontal="center" vertical="center"/>
    </xf>
    <xf numFmtId="3" fontId="12" fillId="3" borderId="62" xfId="0" applyNumberFormat="1" applyFont="1" applyFill="1" applyBorder="1" applyAlignment="1">
      <alignment vertical="center"/>
    </xf>
    <xf numFmtId="3" fontId="21" fillId="0" borderId="62" xfId="0" applyNumberFormat="1" applyFont="1" applyBorder="1" applyAlignment="1" applyProtection="1">
      <alignment vertical="center"/>
    </xf>
    <xf numFmtId="3" fontId="21" fillId="0" borderId="62" xfId="0" applyNumberFormat="1" applyFont="1" applyBorder="1" applyAlignment="1">
      <alignment vertical="center"/>
    </xf>
    <xf numFmtId="37" fontId="21" fillId="0" borderId="62" xfId="0" applyNumberFormat="1" applyFont="1" applyBorder="1" applyAlignment="1">
      <alignment vertical="center"/>
    </xf>
    <xf numFmtId="3" fontId="21" fillId="0" borderId="47" xfId="0" applyNumberFormat="1" applyFont="1" applyBorder="1" applyAlignment="1">
      <alignment horizontal="center" vertical="center"/>
    </xf>
    <xf numFmtId="3" fontId="12" fillId="3" borderId="61" xfId="0" applyNumberFormat="1" applyFont="1" applyFill="1" applyBorder="1" applyAlignment="1" applyProtection="1">
      <alignment vertical="center"/>
    </xf>
    <xf numFmtId="3" fontId="8" fillId="3" borderId="62" xfId="0" applyNumberFormat="1" applyFont="1" applyFill="1" applyBorder="1" applyAlignment="1" applyProtection="1">
      <alignment vertical="center"/>
    </xf>
    <xf numFmtId="3" fontId="8" fillId="3" borderId="62" xfId="0" applyNumberFormat="1" applyFont="1" applyFill="1" applyBorder="1" applyAlignment="1">
      <alignment vertical="center"/>
    </xf>
    <xf numFmtId="37" fontId="12" fillId="5" borderId="62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vertical="center"/>
    </xf>
    <xf numFmtId="170" fontId="17" fillId="0" borderId="55" xfId="1" applyNumberFormat="1" applyFont="1" applyBorder="1" applyAlignment="1" applyProtection="1">
      <alignment vertical="center"/>
      <protection locked="0"/>
    </xf>
    <xf numFmtId="0" fontId="8" fillId="0" borderId="56" xfId="1" applyNumberFormat="1" applyFont="1" applyBorder="1" applyAlignment="1" applyProtection="1">
      <alignment vertical="center"/>
      <protection locked="0"/>
    </xf>
    <xf numFmtId="3" fontId="8" fillId="0" borderId="57" xfId="0" applyNumberFormat="1" applyFont="1" applyBorder="1" applyAlignment="1">
      <alignment vertical="center"/>
    </xf>
    <xf numFmtId="3" fontId="8" fillId="2" borderId="0" xfId="1" applyNumberFormat="1" applyFont="1" applyFill="1" applyBorder="1" applyAlignment="1" applyProtection="1">
      <alignment vertical="center"/>
    </xf>
    <xf numFmtId="0" fontId="18" fillId="2" borderId="0" xfId="0" applyFont="1" applyFill="1" applyBorder="1" applyAlignment="1">
      <alignment vertical="center"/>
    </xf>
    <xf numFmtId="0" fontId="10" fillId="0" borderId="0" xfId="0" applyFont="1" applyBorder="1"/>
    <xf numFmtId="3" fontId="24" fillId="0" borderId="0" xfId="1" applyNumberFormat="1" applyFont="1" applyBorder="1" applyAlignment="1" applyProtection="1">
      <protection locked="0"/>
    </xf>
    <xf numFmtId="0" fontId="24" fillId="0" borderId="0" xfId="1" applyNumberFormat="1" applyFont="1" applyBorder="1" applyAlignme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protection locked="0"/>
    </xf>
    <xf numFmtId="0" fontId="28" fillId="0" borderId="0" xfId="0" applyFont="1" applyProtection="1">
      <protection locked="0"/>
    </xf>
    <xf numFmtId="0" fontId="28" fillId="0" borderId="0" xfId="0" applyFont="1" applyProtection="1"/>
    <xf numFmtId="3" fontId="27" fillId="2" borderId="0" xfId="0" applyNumberFormat="1" applyFont="1" applyFill="1" applyBorder="1" applyAlignment="1" applyProtection="1">
      <alignment vertical="center"/>
    </xf>
    <xf numFmtId="167" fontId="19" fillId="2" borderId="58" xfId="1" applyNumberFormat="1" applyFont="1" applyFill="1" applyBorder="1" applyAlignment="1" applyProtection="1">
      <alignment vertical="center"/>
    </xf>
    <xf numFmtId="3" fontId="30" fillId="2" borderId="58" xfId="1" applyNumberFormat="1" applyFont="1" applyFill="1" applyBorder="1" applyAlignment="1" applyProtection="1">
      <alignment vertical="center"/>
    </xf>
    <xf numFmtId="3" fontId="19" fillId="2" borderId="58" xfId="1" applyNumberFormat="1" applyFont="1" applyFill="1" applyBorder="1" applyAlignment="1">
      <alignment vertical="center"/>
      <protection locked="0"/>
    </xf>
    <xf numFmtId="3" fontId="19" fillId="2" borderId="45" xfId="1" applyNumberFormat="1" applyFont="1" applyFill="1" applyBorder="1" applyAlignment="1">
      <alignment vertical="center"/>
      <protection locked="0"/>
    </xf>
    <xf numFmtId="167" fontId="20" fillId="3" borderId="62" xfId="1" applyNumberFormat="1" applyFont="1" applyFill="1" applyBorder="1" applyAlignment="1" applyProtection="1">
      <alignment vertical="center"/>
    </xf>
    <xf numFmtId="3" fontId="31" fillId="3" borderId="62" xfId="1" applyNumberFormat="1" applyFont="1" applyFill="1" applyBorder="1" applyAlignment="1" applyProtection="1">
      <alignment vertical="center"/>
    </xf>
    <xf numFmtId="3" fontId="20" fillId="3" borderId="62" xfId="1" applyNumberFormat="1" applyFont="1" applyFill="1" applyBorder="1" applyAlignment="1">
      <alignment vertical="center"/>
      <protection locked="0"/>
    </xf>
    <xf numFmtId="3" fontId="20" fillId="3" borderId="47" xfId="1" applyNumberFormat="1" applyFont="1" applyFill="1" applyBorder="1" applyAlignment="1">
      <alignment vertical="center"/>
      <protection locked="0"/>
    </xf>
    <xf numFmtId="167" fontId="19" fillId="2" borderId="62" xfId="1" applyNumberFormat="1" applyFont="1" applyFill="1" applyBorder="1" applyAlignment="1" applyProtection="1">
      <alignment vertical="center"/>
    </xf>
    <xf numFmtId="3" fontId="30" fillId="2" borderId="62" xfId="1" applyNumberFormat="1" applyFont="1" applyFill="1" applyBorder="1" applyAlignment="1" applyProtection="1">
      <alignment vertical="center"/>
    </xf>
    <xf numFmtId="3" fontId="19" fillId="2" borderId="62" xfId="1" applyNumberFormat="1" applyFont="1" applyFill="1" applyBorder="1" applyAlignment="1">
      <alignment vertical="center"/>
      <protection locked="0"/>
    </xf>
    <xf numFmtId="3" fontId="19" fillId="2" borderId="47" xfId="1" applyNumberFormat="1" applyFont="1" applyFill="1" applyBorder="1" applyAlignment="1">
      <alignment vertical="center"/>
      <protection locked="0"/>
    </xf>
    <xf numFmtId="3" fontId="20" fillId="3" borderId="48" xfId="1" applyNumberFormat="1" applyFont="1" applyFill="1" applyBorder="1" applyAlignment="1" applyProtection="1">
      <alignment vertical="center"/>
    </xf>
    <xf numFmtId="167" fontId="20" fillId="3" borderId="86" xfId="1" applyNumberFormat="1" applyFont="1" applyFill="1" applyBorder="1" applyAlignment="1" applyProtection="1">
      <alignment vertical="center"/>
    </xf>
    <xf numFmtId="3" fontId="31" fillId="3" borderId="86" xfId="1" applyNumberFormat="1" applyFont="1" applyFill="1" applyBorder="1" applyAlignment="1" applyProtection="1">
      <alignment vertical="center"/>
    </xf>
    <xf numFmtId="3" fontId="20" fillId="3" borderId="86" xfId="1" applyNumberFormat="1" applyFont="1" applyFill="1" applyBorder="1" applyAlignment="1">
      <alignment vertical="center"/>
      <protection locked="0"/>
    </xf>
    <xf numFmtId="3" fontId="20" fillId="3" borderId="49" xfId="1" applyNumberFormat="1" applyFont="1" applyFill="1" applyBorder="1" applyAlignment="1">
      <alignment vertical="center"/>
      <protection locked="0"/>
    </xf>
    <xf numFmtId="3" fontId="30" fillId="2" borderId="87" xfId="1" applyNumberFormat="1" applyFont="1" applyFill="1" applyBorder="1" applyAlignment="1" applyProtection="1">
      <alignment vertical="center"/>
    </xf>
    <xf numFmtId="3" fontId="31" fillId="3" borderId="58" xfId="1" applyNumberFormat="1" applyFont="1" applyFill="1" applyBorder="1" applyAlignment="1" applyProtection="1">
      <alignment vertical="center"/>
    </xf>
    <xf numFmtId="0" fontId="25" fillId="2" borderId="2" xfId="2" applyFont="1" applyFill="1" applyBorder="1" applyAlignment="1" applyProtection="1">
      <alignment vertical="center"/>
    </xf>
    <xf numFmtId="164" fontId="18" fillId="2" borderId="0" xfId="0" applyNumberFormat="1" applyFont="1" applyFill="1" applyAlignment="1" applyProtection="1">
      <alignment vertical="center"/>
    </xf>
    <xf numFmtId="165" fontId="19" fillId="2" borderId="58" xfId="1" applyNumberFormat="1" applyFont="1" applyFill="1" applyBorder="1" applyAlignment="1">
      <alignment vertical="center"/>
      <protection locked="0"/>
    </xf>
    <xf numFmtId="165" fontId="20" fillId="3" borderId="62" xfId="1" applyNumberFormat="1" applyFont="1" applyFill="1" applyBorder="1" applyAlignment="1">
      <alignment vertical="center"/>
      <protection locked="0"/>
    </xf>
    <xf numFmtId="165" fontId="19" fillId="2" borderId="62" xfId="1" applyNumberFormat="1" applyFont="1" applyFill="1" applyBorder="1" applyAlignment="1">
      <alignment vertical="center"/>
      <protection locked="0"/>
    </xf>
    <xf numFmtId="165" fontId="20" fillId="3" borderId="86" xfId="1" applyNumberFormat="1" applyFont="1" applyFill="1" applyBorder="1" applyAlignment="1">
      <alignment vertical="center"/>
      <protection locked="0"/>
    </xf>
    <xf numFmtId="3" fontId="19" fillId="2" borderId="88" xfId="1" applyNumberFormat="1" applyFont="1" applyFill="1" applyBorder="1" applyAlignment="1" applyProtection="1">
      <alignment vertical="center"/>
    </xf>
    <xf numFmtId="3" fontId="20" fillId="3" borderId="89" xfId="1" applyNumberFormat="1" applyFont="1" applyFill="1" applyBorder="1" applyAlignment="1" applyProtection="1">
      <alignment vertical="center"/>
    </xf>
    <xf numFmtId="3" fontId="19" fillId="2" borderId="89" xfId="1" applyNumberFormat="1" applyFont="1" applyFill="1" applyBorder="1" applyAlignment="1" applyProtection="1">
      <alignment vertical="center"/>
    </xf>
    <xf numFmtId="3" fontId="8" fillId="3" borderId="90" xfId="1" applyNumberFormat="1" applyFont="1" applyFill="1" applyBorder="1" applyAlignment="1" applyProtection="1">
      <alignment vertical="center"/>
      <protection locked="0"/>
    </xf>
    <xf numFmtId="3" fontId="8" fillId="3" borderId="91" xfId="1" applyNumberFormat="1" applyFont="1" applyFill="1" applyBorder="1" applyAlignment="1" applyProtection="1">
      <alignment vertical="center"/>
      <protection locked="0"/>
    </xf>
    <xf numFmtId="3" fontId="8" fillId="3" borderId="92" xfId="1" applyNumberFormat="1" applyFont="1" applyFill="1" applyBorder="1" applyAlignment="1" applyProtection="1">
      <alignment vertical="center"/>
      <protection locked="0"/>
    </xf>
    <xf numFmtId="3" fontId="8" fillId="3" borderId="93" xfId="1" applyNumberFormat="1" applyFont="1" applyFill="1" applyBorder="1" applyAlignment="1" applyProtection="1">
      <alignment vertical="center"/>
      <protection locked="0"/>
    </xf>
    <xf numFmtId="3" fontId="8" fillId="3" borderId="94" xfId="1" applyNumberFormat="1" applyFont="1" applyFill="1" applyBorder="1" applyAlignment="1" applyProtection="1">
      <alignment vertical="center"/>
      <protection locked="0"/>
    </xf>
    <xf numFmtId="3" fontId="19" fillId="2" borderId="88" xfId="0" applyNumberFormat="1" applyFont="1" applyFill="1" applyBorder="1" applyAlignment="1" applyProtection="1">
      <alignment vertical="center"/>
    </xf>
    <xf numFmtId="3" fontId="20" fillId="3" borderId="89" xfId="0" applyNumberFormat="1" applyFont="1" applyFill="1" applyBorder="1" applyAlignment="1" applyProtection="1">
      <alignment vertical="center"/>
    </xf>
    <xf numFmtId="3" fontId="19" fillId="2" borderId="89" xfId="0" applyNumberFormat="1" applyFont="1" applyFill="1" applyBorder="1" applyAlignment="1" applyProtection="1">
      <alignment vertical="center"/>
    </xf>
    <xf numFmtId="3" fontId="19" fillId="0" borderId="89" xfId="0" applyNumberFormat="1" applyFont="1" applyBorder="1" applyAlignment="1" applyProtection="1">
      <alignment vertical="center"/>
    </xf>
    <xf numFmtId="3" fontId="21" fillId="0" borderId="89" xfId="0" applyNumberFormat="1" applyFont="1" applyBorder="1" applyAlignment="1" applyProtection="1">
      <alignment vertical="center"/>
    </xf>
    <xf numFmtId="0" fontId="19" fillId="3" borderId="84" xfId="0" applyFont="1" applyFill="1" applyBorder="1" applyAlignment="1" applyProtection="1">
      <alignment vertical="center"/>
    </xf>
    <xf numFmtId="0" fontId="19" fillId="3" borderId="82" xfId="0" applyFont="1" applyFill="1" applyBorder="1" applyAlignment="1" applyProtection="1">
      <alignment vertical="center"/>
    </xf>
    <xf numFmtId="3" fontId="19" fillId="3" borderId="90" xfId="1" applyNumberFormat="1" applyFont="1" applyFill="1" applyBorder="1" applyAlignment="1" applyProtection="1">
      <alignment vertical="center"/>
      <protection locked="0"/>
    </xf>
    <xf numFmtId="3" fontId="19" fillId="3" borderId="91" xfId="1" applyNumberFormat="1" applyFont="1" applyFill="1" applyBorder="1" applyAlignment="1" applyProtection="1">
      <alignment vertical="center"/>
      <protection locked="0"/>
    </xf>
    <xf numFmtId="3" fontId="19" fillId="3" borderId="60" xfId="1" applyNumberFormat="1" applyFont="1" applyFill="1" applyBorder="1" applyAlignment="1" applyProtection="1">
      <alignment vertical="center"/>
      <protection locked="0"/>
    </xf>
    <xf numFmtId="3" fontId="19" fillId="3" borderId="92" xfId="1" applyNumberFormat="1" applyFont="1" applyFill="1" applyBorder="1" applyAlignment="1" applyProtection="1">
      <alignment vertical="center"/>
      <protection locked="0"/>
    </xf>
    <xf numFmtId="3" fontId="19" fillId="3" borderId="93" xfId="1" applyNumberFormat="1" applyFont="1" applyFill="1" applyBorder="1" applyAlignment="1" applyProtection="1">
      <alignment vertical="center"/>
      <protection locked="0"/>
    </xf>
    <xf numFmtId="3" fontId="19" fillId="3" borderId="94" xfId="1" applyNumberFormat="1" applyFont="1" applyFill="1" applyBorder="1" applyAlignment="1" applyProtection="1">
      <alignment vertical="center"/>
      <protection locked="0"/>
    </xf>
    <xf numFmtId="3" fontId="19" fillId="2" borderId="0" xfId="1" applyNumberFormat="1" applyFont="1" applyFill="1" applyBorder="1" applyAlignment="1">
      <alignment vertical="center"/>
      <protection locked="0"/>
    </xf>
    <xf numFmtId="164" fontId="18" fillId="2" borderId="0" xfId="0" applyNumberFormat="1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 vertical="center" wrapText="1"/>
    </xf>
    <xf numFmtId="3" fontId="20" fillId="2" borderId="0" xfId="1" applyNumberFormat="1" applyFont="1" applyFill="1" applyBorder="1" applyAlignment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Protection="1">
      <protection locked="0"/>
    </xf>
    <xf numFmtId="3" fontId="19" fillId="3" borderId="104" xfId="1" applyNumberFormat="1" applyFont="1" applyFill="1" applyBorder="1" applyAlignment="1" applyProtection="1">
      <alignment vertical="center"/>
      <protection locked="0"/>
    </xf>
    <xf numFmtId="3" fontId="19" fillId="3" borderId="105" xfId="1" applyNumberFormat="1" applyFont="1" applyFill="1" applyBorder="1" applyAlignment="1" applyProtection="1">
      <alignment vertical="center" wrapText="1"/>
      <protection locked="0"/>
    </xf>
    <xf numFmtId="3" fontId="19" fillId="3" borderId="106" xfId="1" applyNumberFormat="1" applyFont="1" applyFill="1" applyBorder="1" applyAlignment="1" applyProtection="1">
      <alignment vertical="center" wrapText="1"/>
      <protection locked="0"/>
    </xf>
    <xf numFmtId="3" fontId="19" fillId="3" borderId="107" xfId="1" applyNumberFormat="1" applyFont="1" applyFill="1" applyBorder="1" applyAlignment="1" applyProtection="1">
      <alignment vertical="center" wrapText="1"/>
      <protection locked="0"/>
    </xf>
    <xf numFmtId="166" fontId="19" fillId="2" borderId="45" xfId="1" applyNumberFormat="1" applyFont="1" applyFill="1" applyBorder="1" applyAlignment="1">
      <alignment vertical="center"/>
      <protection locked="0"/>
    </xf>
    <xf numFmtId="166" fontId="19" fillId="2" borderId="47" xfId="1" applyNumberFormat="1" applyFont="1" applyFill="1" applyBorder="1" applyAlignment="1">
      <alignment vertical="center"/>
      <protection locked="0"/>
    </xf>
    <xf numFmtId="166" fontId="19" fillId="2" borderId="49" xfId="1" applyNumberFormat="1" applyFont="1" applyFill="1" applyBorder="1" applyAlignment="1">
      <alignment vertical="center"/>
      <protection locked="0"/>
    </xf>
    <xf numFmtId="168" fontId="19" fillId="2" borderId="45" xfId="1" applyNumberFormat="1" applyFont="1" applyFill="1" applyBorder="1" applyAlignment="1">
      <alignment vertical="center"/>
      <protection locked="0"/>
    </xf>
    <xf numFmtId="168" fontId="19" fillId="2" borderId="47" xfId="1" applyNumberFormat="1" applyFont="1" applyFill="1" applyBorder="1" applyAlignment="1">
      <alignment vertical="center"/>
      <protection locked="0"/>
    </xf>
    <xf numFmtId="168" fontId="19" fillId="2" borderId="49" xfId="1" applyNumberFormat="1" applyFont="1" applyFill="1" applyBorder="1" applyAlignment="1">
      <alignment vertical="center"/>
      <protection locked="0"/>
    </xf>
    <xf numFmtId="0" fontId="26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36" fillId="2" borderId="0" xfId="0" applyFont="1" applyFill="1" applyAlignment="1">
      <alignment vertical="center"/>
    </xf>
    <xf numFmtId="3" fontId="26" fillId="2" borderId="0" xfId="0" applyNumberFormat="1" applyFont="1" applyFill="1" applyAlignment="1">
      <alignment vertical="center"/>
    </xf>
    <xf numFmtId="0" fontId="38" fillId="2" borderId="85" xfId="0" applyFont="1" applyFill="1" applyBorder="1" applyAlignment="1">
      <alignment horizontal="left"/>
    </xf>
    <xf numFmtId="0" fontId="26" fillId="2" borderId="85" xfId="0" applyFont="1" applyFill="1" applyBorder="1" applyAlignment="1">
      <alignment horizontal="left" wrapText="1"/>
    </xf>
    <xf numFmtId="0" fontId="26" fillId="2" borderId="85" xfId="0" applyFont="1" applyFill="1" applyBorder="1" applyAlignment="1">
      <alignment horizontal="left"/>
    </xf>
    <xf numFmtId="3" fontId="26" fillId="2" borderId="108" xfId="0" applyNumberFormat="1" applyFont="1" applyFill="1" applyBorder="1" applyAlignment="1">
      <alignment vertical="center"/>
    </xf>
    <xf numFmtId="0" fontId="36" fillId="2" borderId="117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3" fontId="8" fillId="3" borderId="106" xfId="1" applyNumberFormat="1" applyFont="1" applyFill="1" applyBorder="1" applyAlignment="1" applyProtection="1">
      <alignment vertical="center"/>
      <protection locked="0"/>
    </xf>
    <xf numFmtId="3" fontId="8" fillId="3" borderId="101" xfId="1" applyNumberFormat="1" applyFont="1" applyFill="1" applyBorder="1" applyAlignment="1" applyProtection="1">
      <alignment vertical="center"/>
      <protection locked="0"/>
    </xf>
    <xf numFmtId="3" fontId="8" fillId="3" borderId="118" xfId="1" applyNumberFormat="1" applyFont="1" applyFill="1" applyBorder="1" applyAlignment="1" applyProtection="1">
      <alignment vertical="center"/>
      <protection locked="0"/>
    </xf>
    <xf numFmtId="3" fontId="8" fillId="3" borderId="119" xfId="1" applyNumberFormat="1" applyFont="1" applyFill="1" applyBorder="1" applyAlignment="1" applyProtection="1">
      <alignment vertical="center"/>
      <protection locked="0"/>
    </xf>
    <xf numFmtId="0" fontId="36" fillId="2" borderId="108" xfId="0" applyFont="1" applyFill="1" applyBorder="1" applyAlignment="1">
      <alignment vertical="center"/>
    </xf>
    <xf numFmtId="4" fontId="26" fillId="2" borderId="108" xfId="0" applyNumberFormat="1" applyFont="1" applyFill="1" applyBorder="1" applyAlignment="1">
      <alignment vertical="center"/>
    </xf>
    <xf numFmtId="3" fontId="36" fillId="2" borderId="108" xfId="0" applyNumberFormat="1" applyFont="1" applyFill="1" applyBorder="1" applyAlignment="1">
      <alignment vertical="center"/>
    </xf>
    <xf numFmtId="3" fontId="8" fillId="3" borderId="105" xfId="1" applyNumberFormat="1" applyFont="1" applyFill="1" applyBorder="1" applyAlignment="1" applyProtection="1">
      <alignment vertical="center" wrapText="1"/>
      <protection locked="0"/>
    </xf>
    <xf numFmtId="3" fontId="8" fillId="3" borderId="0" xfId="1" applyNumberFormat="1" applyFont="1" applyFill="1" applyBorder="1" applyAlignment="1" applyProtection="1">
      <alignment vertical="center"/>
      <protection locked="0"/>
    </xf>
    <xf numFmtId="3" fontId="8" fillId="3" borderId="106" xfId="1" applyNumberFormat="1" applyFont="1" applyFill="1" applyBorder="1" applyAlignment="1" applyProtection="1">
      <alignment vertical="center" wrapText="1"/>
      <protection locked="0"/>
    </xf>
    <xf numFmtId="3" fontId="8" fillId="3" borderId="40" xfId="1" applyNumberFormat="1" applyFont="1" applyFill="1" applyBorder="1" applyAlignment="1" applyProtection="1">
      <alignment vertical="center" wrapText="1"/>
      <protection locked="0"/>
    </xf>
    <xf numFmtId="3" fontId="8" fillId="3" borderId="102" xfId="1" applyNumberFormat="1" applyFont="1" applyFill="1" applyBorder="1" applyAlignment="1" applyProtection="1">
      <alignment vertical="center"/>
      <protection locked="0"/>
    </xf>
    <xf numFmtId="3" fontId="8" fillId="3" borderId="124" xfId="1" applyNumberFormat="1" applyFont="1" applyFill="1" applyBorder="1" applyAlignment="1" applyProtection="1">
      <alignment vertical="center" wrapText="1"/>
      <protection locked="0"/>
    </xf>
    <xf numFmtId="3" fontId="8" fillId="3" borderId="125" xfId="1" applyNumberFormat="1" applyFont="1" applyFill="1" applyBorder="1" applyAlignment="1" applyProtection="1">
      <alignment vertical="center"/>
      <protection locked="0"/>
    </xf>
    <xf numFmtId="3" fontId="8" fillId="3" borderId="126" xfId="1" applyNumberFormat="1" applyFont="1" applyFill="1" applyBorder="1" applyAlignment="1" applyProtection="1">
      <alignment vertical="center"/>
      <protection locked="0"/>
    </xf>
    <xf numFmtId="4" fontId="8" fillId="3" borderId="57" xfId="0" applyNumberFormat="1" applyFont="1" applyFill="1" applyBorder="1" applyAlignment="1">
      <alignment horizontal="center" vertical="center"/>
    </xf>
    <xf numFmtId="3" fontId="8" fillId="3" borderId="57" xfId="0" applyNumberFormat="1" applyFont="1" applyFill="1" applyBorder="1" applyAlignment="1">
      <alignment vertical="center"/>
    </xf>
    <xf numFmtId="3" fontId="8" fillId="3" borderId="127" xfId="1" applyNumberFormat="1" applyFont="1" applyFill="1" applyBorder="1" applyAlignment="1" applyProtection="1">
      <alignment vertical="center"/>
      <protection locked="0"/>
    </xf>
    <xf numFmtId="37" fontId="8" fillId="2" borderId="58" xfId="0" applyNumberFormat="1" applyFont="1" applyFill="1" applyBorder="1" applyAlignment="1">
      <alignment horizontal="right" vertical="center"/>
    </xf>
    <xf numFmtId="37" fontId="8" fillId="2" borderId="62" xfId="0" applyNumberFormat="1" applyFont="1" applyFill="1" applyBorder="1" applyAlignment="1">
      <alignment horizontal="right" vertical="center"/>
    </xf>
    <xf numFmtId="171" fontId="8" fillId="2" borderId="62" xfId="0" applyNumberFormat="1" applyFont="1" applyFill="1" applyBorder="1" applyAlignment="1">
      <alignment horizontal="right" vertical="center"/>
    </xf>
    <xf numFmtId="37" fontId="8" fillId="2" borderId="120" xfId="0" applyNumberFormat="1" applyFont="1" applyFill="1" applyBorder="1" applyAlignment="1">
      <alignment horizontal="right" vertical="center"/>
    </xf>
    <xf numFmtId="37" fontId="8" fillId="2" borderId="123" xfId="0" applyNumberFormat="1" applyFont="1" applyFill="1" applyBorder="1" applyAlignment="1">
      <alignment horizontal="right" vertical="center"/>
    </xf>
    <xf numFmtId="37" fontId="8" fillId="2" borderId="103" xfId="0" applyNumberFormat="1" applyFont="1" applyFill="1" applyBorder="1" applyAlignment="1">
      <alignment horizontal="right" vertical="center"/>
    </xf>
    <xf numFmtId="4" fontId="8" fillId="3" borderId="57" xfId="0" applyNumberFormat="1" applyFont="1" applyFill="1" applyBorder="1" applyAlignment="1">
      <alignment horizontal="right" vertical="center"/>
    </xf>
    <xf numFmtId="172" fontId="41" fillId="2" borderId="58" xfId="0" applyNumberFormat="1" applyFont="1" applyFill="1" applyBorder="1" applyAlignment="1">
      <alignment vertical="center"/>
    </xf>
    <xf numFmtId="173" fontId="41" fillId="2" borderId="58" xfId="0" applyNumberFormat="1" applyFont="1" applyFill="1" applyBorder="1" applyAlignment="1">
      <alignment vertical="center"/>
    </xf>
    <xf numFmtId="3" fontId="39" fillId="2" borderId="45" xfId="0" applyNumberFormat="1" applyFont="1" applyFill="1" applyBorder="1" applyAlignment="1">
      <alignment horizontal="right" vertical="center"/>
    </xf>
    <xf numFmtId="172" fontId="41" fillId="2" borderId="62" xfId="0" applyNumberFormat="1" applyFont="1" applyFill="1" applyBorder="1" applyAlignment="1">
      <alignment vertical="center"/>
    </xf>
    <xf numFmtId="173" fontId="41" fillId="2" borderId="62" xfId="0" applyNumberFormat="1" applyFont="1" applyFill="1" applyBorder="1" applyAlignment="1">
      <alignment vertical="center"/>
    </xf>
    <xf numFmtId="172" fontId="41" fillId="2" borderId="120" xfId="0" applyNumberFormat="1" applyFont="1" applyFill="1" applyBorder="1" applyAlignment="1">
      <alignment vertical="center"/>
    </xf>
    <xf numFmtId="173" fontId="41" fillId="2" borderId="120" xfId="0" applyNumberFormat="1" applyFont="1" applyFill="1" applyBorder="1" applyAlignment="1">
      <alignment vertical="center"/>
    </xf>
    <xf numFmtId="172" fontId="41" fillId="2" borderId="103" xfId="0" applyNumberFormat="1" applyFont="1" applyFill="1" applyBorder="1" applyAlignment="1">
      <alignment vertical="center"/>
    </xf>
    <xf numFmtId="3" fontId="39" fillId="2" borderId="47" xfId="0" applyNumberFormat="1" applyFont="1" applyFill="1" applyBorder="1" applyAlignment="1">
      <alignment horizontal="right" vertical="center"/>
    </xf>
    <xf numFmtId="3" fontId="40" fillId="2" borderId="47" xfId="0" applyNumberFormat="1" applyFont="1" applyFill="1" applyBorder="1" applyAlignment="1">
      <alignment horizontal="right" vertical="center"/>
    </xf>
    <xf numFmtId="3" fontId="40" fillId="2" borderId="49" xfId="0" applyNumberFormat="1" applyFont="1" applyFill="1" applyBorder="1" applyAlignment="1">
      <alignment horizontal="right" vertical="center"/>
    </xf>
    <xf numFmtId="0" fontId="39" fillId="2" borderId="54" xfId="1" applyNumberFormat="1" applyFont="1" applyFill="1" applyBorder="1" applyAlignment="1">
      <alignment horizontal="left" vertical="center"/>
      <protection locked="0"/>
    </xf>
    <xf numFmtId="0" fontId="26" fillId="2" borderId="85" xfId="0" applyFont="1" applyFill="1" applyBorder="1" applyAlignment="1">
      <alignment horizontal="left" vertical="center"/>
    </xf>
    <xf numFmtId="0" fontId="17" fillId="2" borderId="85" xfId="0" applyFont="1" applyFill="1" applyBorder="1" applyAlignment="1">
      <alignment horizontal="left" vertical="center"/>
    </xf>
    <xf numFmtId="0" fontId="33" fillId="2" borderId="85" xfId="0" applyFont="1" applyFill="1" applyBorder="1" applyAlignment="1">
      <alignment horizontal="left" vertical="center"/>
    </xf>
    <xf numFmtId="0" fontId="33" fillId="2" borderId="50" xfId="0" applyFont="1" applyFill="1" applyBorder="1" applyAlignment="1">
      <alignment horizontal="left" vertical="center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3" fontId="39" fillId="2" borderId="121" xfId="0" applyNumberFormat="1" applyFont="1" applyFill="1" applyBorder="1" applyAlignment="1">
      <alignment horizontal="right" vertical="center"/>
    </xf>
    <xf numFmtId="3" fontId="40" fillId="2" borderId="122" xfId="0" applyNumberFormat="1" applyFont="1" applyFill="1" applyBorder="1" applyAlignment="1">
      <alignment horizontal="right" vertical="center"/>
    </xf>
    <xf numFmtId="3" fontId="40" fillId="2" borderId="111" xfId="0" applyNumberFormat="1" applyFont="1" applyFill="1" applyBorder="1" applyAlignment="1">
      <alignment horizontal="right" vertical="center"/>
    </xf>
    <xf numFmtId="0" fontId="18" fillId="2" borderId="0" xfId="0" applyFont="1" applyFill="1" applyBorder="1"/>
    <xf numFmtId="3" fontId="18" fillId="2" borderId="0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22" fillId="2" borderId="0" xfId="0" quotePrefix="1" applyFont="1" applyFill="1" applyBorder="1" applyAlignment="1">
      <alignment horizontal="right"/>
    </xf>
    <xf numFmtId="3" fontId="10" fillId="2" borderId="0" xfId="0" applyNumberFormat="1" applyFont="1" applyFill="1" applyBorder="1"/>
    <xf numFmtId="3" fontId="24" fillId="2" borderId="0" xfId="1" applyNumberFormat="1" applyFont="1" applyFill="1" applyBorder="1" applyAlignment="1" applyProtection="1">
      <protection locked="0"/>
    </xf>
    <xf numFmtId="0" fontId="26" fillId="2" borderId="0" xfId="0" applyFont="1" applyFill="1" applyProtection="1"/>
    <xf numFmtId="3" fontId="26" fillId="2" borderId="0" xfId="0" applyNumberFormat="1" applyFont="1" applyFill="1" applyProtection="1"/>
    <xf numFmtId="0" fontId="28" fillId="2" borderId="0" xfId="0" applyFont="1" applyFill="1" applyProtection="1">
      <protection locked="0"/>
    </xf>
    <xf numFmtId="0" fontId="28" fillId="2" borderId="0" xfId="0" applyFont="1" applyFill="1" applyProtection="1"/>
    <xf numFmtId="0" fontId="26" fillId="2" borderId="0" xfId="0" applyFont="1" applyFill="1" applyAlignment="1" applyProtection="1">
      <protection locked="0"/>
    </xf>
    <xf numFmtId="0" fontId="26" fillId="0" borderId="85" xfId="0" applyFont="1" applyBorder="1" applyAlignment="1">
      <alignment vertical="center"/>
    </xf>
    <xf numFmtId="0" fontId="26" fillId="0" borderId="85" xfId="0" applyFont="1" applyBorder="1" applyAlignment="1">
      <alignment vertical="center" wrapText="1"/>
    </xf>
    <xf numFmtId="41" fontId="8" fillId="3" borderId="44" xfId="4" applyFont="1" applyFill="1" applyBorder="1" applyAlignment="1">
      <alignment horizontal="center" vertical="center"/>
    </xf>
    <xf numFmtId="41" fontId="8" fillId="3" borderId="45" xfId="4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 wrapText="1"/>
    </xf>
    <xf numFmtId="0" fontId="8" fillId="3" borderId="29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8" fillId="3" borderId="49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3" fontId="10" fillId="3" borderId="52" xfId="3" applyNumberFormat="1" applyFont="1" applyFill="1" applyBorder="1" applyAlignment="1">
      <alignment horizontal="center" vertical="center"/>
    </xf>
    <xf numFmtId="3" fontId="10" fillId="3" borderId="53" xfId="3" applyNumberFormat="1" applyFont="1" applyFill="1" applyBorder="1" applyAlignment="1">
      <alignment horizontal="center" vertical="center"/>
    </xf>
    <xf numFmtId="3" fontId="10" fillId="2" borderId="52" xfId="3" applyNumberFormat="1" applyFont="1" applyFill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41" fontId="8" fillId="3" borderId="17" xfId="4" applyFont="1" applyFill="1" applyBorder="1" applyAlignment="1">
      <alignment horizontal="center" vertical="center" wrapText="1"/>
    </xf>
    <xf numFmtId="41" fontId="8" fillId="3" borderId="18" xfId="4" applyFont="1" applyFill="1" applyBorder="1" applyAlignment="1">
      <alignment horizontal="center" vertical="center" wrapText="1"/>
    </xf>
    <xf numFmtId="41" fontId="8" fillId="3" borderId="27" xfId="4" applyFont="1" applyFill="1" applyBorder="1" applyAlignment="1">
      <alignment horizontal="center" vertical="center" wrapText="1"/>
    </xf>
    <xf numFmtId="0" fontId="19" fillId="3" borderId="75" xfId="0" applyFont="1" applyFill="1" applyBorder="1" applyAlignment="1" applyProtection="1">
      <alignment horizontal="left" vertical="center" wrapText="1"/>
    </xf>
    <xf numFmtId="0" fontId="19" fillId="3" borderId="77" xfId="0" applyFont="1" applyFill="1" applyBorder="1" applyAlignment="1" applyProtection="1">
      <alignment horizontal="left" vertical="center" wrapText="1"/>
    </xf>
    <xf numFmtId="0" fontId="19" fillId="3" borderId="83" xfId="0" applyFont="1" applyFill="1" applyBorder="1" applyAlignment="1" applyProtection="1">
      <alignment horizontal="left" vertical="center" wrapText="1"/>
    </xf>
    <xf numFmtId="0" fontId="19" fillId="3" borderId="69" xfId="0" applyFont="1" applyFill="1" applyBorder="1" applyAlignment="1" applyProtection="1">
      <alignment horizontal="center" vertical="center"/>
      <protection locked="0"/>
    </xf>
    <xf numFmtId="0" fontId="19" fillId="3" borderId="70" xfId="0" applyFont="1" applyFill="1" applyBorder="1" applyAlignment="1" applyProtection="1">
      <alignment horizontal="center" vertical="center"/>
      <protection locked="0"/>
    </xf>
    <xf numFmtId="0" fontId="19" fillId="3" borderId="76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78" xfId="0" applyFont="1" applyFill="1" applyBorder="1" applyAlignment="1" applyProtection="1">
      <alignment horizontal="center" vertical="center"/>
      <protection locked="0"/>
    </xf>
    <xf numFmtId="0" fontId="19" fillId="3" borderId="79" xfId="0" applyFont="1" applyFill="1" applyBorder="1" applyAlignment="1" applyProtection="1">
      <alignment horizontal="center" vertical="center"/>
      <protection locked="0"/>
    </xf>
    <xf numFmtId="0" fontId="19" fillId="3" borderId="68" xfId="0" applyFont="1" applyFill="1" applyBorder="1" applyAlignment="1" applyProtection="1">
      <alignment horizontal="center" vertical="center"/>
    </xf>
    <xf numFmtId="0" fontId="19" fillId="3" borderId="80" xfId="0" applyFont="1" applyFill="1" applyBorder="1" applyAlignment="1" applyProtection="1">
      <alignment horizontal="center" vertical="center"/>
    </xf>
    <xf numFmtId="3" fontId="19" fillId="3" borderId="54" xfId="3" applyNumberFormat="1" applyFont="1" applyFill="1" applyBorder="1" applyAlignment="1">
      <alignment horizontal="center" vertical="center"/>
    </xf>
    <xf numFmtId="3" fontId="19" fillId="3" borderId="85" xfId="3" applyNumberFormat="1" applyFont="1" applyFill="1" applyBorder="1" applyAlignment="1">
      <alignment horizontal="center" vertical="center"/>
    </xf>
    <xf numFmtId="0" fontId="19" fillId="3" borderId="73" xfId="0" applyFont="1" applyFill="1" applyBorder="1" applyAlignment="1" applyProtection="1">
      <alignment horizontal="left" vertical="center" wrapText="1"/>
    </xf>
    <xf numFmtId="0" fontId="19" fillId="3" borderId="67" xfId="0" applyFont="1" applyFill="1" applyBorder="1" applyAlignment="1" applyProtection="1">
      <alignment horizontal="left" vertical="center" wrapText="1"/>
    </xf>
    <xf numFmtId="0" fontId="19" fillId="3" borderId="81" xfId="0" applyFont="1" applyFill="1" applyBorder="1" applyAlignment="1" applyProtection="1">
      <alignment horizontal="left" vertical="center" wrapText="1"/>
    </xf>
    <xf numFmtId="3" fontId="29" fillId="2" borderId="54" xfId="1" applyFont="1" applyFill="1" applyBorder="1" applyAlignment="1" applyProtection="1">
      <alignment horizontal="left" vertical="center"/>
    </xf>
    <xf numFmtId="3" fontId="29" fillId="2" borderId="85" xfId="1" applyFont="1" applyFill="1" applyBorder="1" applyAlignment="1" applyProtection="1">
      <alignment horizontal="left" vertical="center"/>
    </xf>
    <xf numFmtId="3" fontId="29" fillId="2" borderId="50" xfId="1" applyFont="1" applyFill="1" applyBorder="1" applyAlignment="1" applyProtection="1">
      <alignment horizontal="left" vertical="center"/>
    </xf>
    <xf numFmtId="0" fontId="19" fillId="3" borderId="74" xfId="0" applyFont="1" applyFill="1" applyBorder="1" applyAlignment="1" applyProtection="1">
      <alignment horizontal="left" vertical="center" wrapText="1"/>
    </xf>
    <xf numFmtId="0" fontId="19" fillId="3" borderId="66" xfId="0" applyFont="1" applyFill="1" applyBorder="1" applyAlignment="1" applyProtection="1">
      <alignment horizontal="left" vertical="center" wrapText="1"/>
    </xf>
    <xf numFmtId="0" fontId="19" fillId="3" borderId="82" xfId="0" applyFont="1" applyFill="1" applyBorder="1" applyAlignment="1" applyProtection="1">
      <alignment horizontal="left" vertical="center" wrapText="1"/>
    </xf>
    <xf numFmtId="0" fontId="19" fillId="3" borderId="71" xfId="0" applyFont="1" applyFill="1" applyBorder="1" applyAlignment="1" applyProtection="1">
      <alignment horizontal="center" vertical="center" wrapText="1"/>
    </xf>
    <xf numFmtId="0" fontId="19" fillId="3" borderId="72" xfId="0" applyFont="1" applyFill="1" applyBorder="1" applyAlignment="1" applyProtection="1">
      <alignment horizontal="center" vertical="center" wrapText="1"/>
    </xf>
    <xf numFmtId="0" fontId="34" fillId="2" borderId="54" xfId="1" applyNumberFormat="1" applyFont="1" applyFill="1" applyBorder="1" applyAlignment="1">
      <alignment horizontal="left" vertical="center"/>
      <protection locked="0"/>
    </xf>
    <xf numFmtId="0" fontId="34" fillId="2" borderId="85" xfId="1" applyNumberFormat="1" applyFont="1" applyFill="1" applyBorder="1" applyAlignment="1">
      <alignment horizontal="left" vertical="center"/>
      <protection locked="0"/>
    </xf>
    <xf numFmtId="0" fontId="34" fillId="2" borderId="50" xfId="1" applyNumberFormat="1" applyFont="1" applyFill="1" applyBorder="1" applyAlignment="1">
      <alignment horizontal="left" vertical="center"/>
      <protection locked="0"/>
    </xf>
    <xf numFmtId="0" fontId="32" fillId="2" borderId="54" xfId="1" applyNumberFormat="1" applyFont="1" applyFill="1" applyBorder="1" applyAlignment="1">
      <alignment horizontal="left" vertical="center"/>
      <protection locked="0"/>
    </xf>
    <xf numFmtId="0" fontId="32" fillId="2" borderId="85" xfId="1" applyNumberFormat="1" applyFont="1" applyFill="1" applyBorder="1" applyAlignment="1">
      <alignment horizontal="left" vertical="center"/>
      <protection locked="0"/>
    </xf>
    <xf numFmtId="0" fontId="32" fillId="2" borderId="50" xfId="1" applyNumberFormat="1" applyFont="1" applyFill="1" applyBorder="1" applyAlignment="1">
      <alignment horizontal="left" vertical="center"/>
      <protection locked="0"/>
    </xf>
    <xf numFmtId="0" fontId="8" fillId="2" borderId="109" xfId="0" applyFont="1" applyFill="1" applyBorder="1" applyAlignment="1" applyProtection="1">
      <alignment horizontal="center" vertical="center" textRotation="90" wrapText="1"/>
    </xf>
    <xf numFmtId="0" fontId="35" fillId="2" borderId="110" xfId="0" applyFont="1" applyFill="1" applyBorder="1"/>
    <xf numFmtId="0" fontId="35" fillId="2" borderId="26" xfId="0" applyFont="1" applyFill="1" applyBorder="1"/>
    <xf numFmtId="0" fontId="19" fillId="3" borderId="95" xfId="0" applyFont="1" applyFill="1" applyBorder="1" applyAlignment="1" applyProtection="1">
      <alignment horizontal="left" vertical="center" wrapText="1"/>
    </xf>
    <xf numFmtId="0" fontId="19" fillId="3" borderId="96" xfId="0" applyFont="1" applyFill="1" applyBorder="1" applyAlignment="1" applyProtection="1">
      <alignment horizontal="left" vertical="center" wrapText="1"/>
    </xf>
    <xf numFmtId="0" fontId="19" fillId="3" borderId="97" xfId="0" applyFont="1" applyFill="1" applyBorder="1" applyAlignment="1" applyProtection="1">
      <alignment horizontal="left" vertical="center" wrapText="1"/>
    </xf>
    <xf numFmtId="0" fontId="19" fillId="3" borderId="98" xfId="0" applyFont="1" applyFill="1" applyBorder="1" applyAlignment="1" applyProtection="1">
      <alignment horizontal="left" vertical="center" wrapText="1"/>
    </xf>
    <xf numFmtId="0" fontId="19" fillId="3" borderId="99" xfId="0" applyFont="1" applyFill="1" applyBorder="1" applyAlignment="1" applyProtection="1">
      <alignment horizontal="left" vertical="center" wrapText="1"/>
    </xf>
    <xf numFmtId="0" fontId="19" fillId="3" borderId="100" xfId="0" applyFont="1" applyFill="1" applyBorder="1" applyAlignment="1" applyProtection="1">
      <alignment horizontal="left" vertical="center" wrapText="1"/>
    </xf>
    <xf numFmtId="0" fontId="8" fillId="3" borderId="113" xfId="0" applyFont="1" applyFill="1" applyBorder="1" applyAlignment="1">
      <alignment horizontal="center" vertical="center"/>
    </xf>
    <xf numFmtId="0" fontId="8" fillId="3" borderId="115" xfId="0" applyFont="1" applyFill="1" applyBorder="1" applyAlignment="1">
      <alignment horizontal="center" vertical="center"/>
    </xf>
    <xf numFmtId="0" fontId="19" fillId="3" borderId="87" xfId="0" applyFont="1" applyFill="1" applyBorder="1" applyAlignment="1">
      <alignment vertical="center" wrapText="1"/>
    </xf>
    <xf numFmtId="0" fontId="19" fillId="3" borderId="112" xfId="0" applyFont="1" applyFill="1" applyBorder="1" applyAlignment="1">
      <alignment vertical="center" wrapText="1"/>
    </xf>
    <xf numFmtId="0" fontId="19" fillId="3" borderId="114" xfId="0" applyFont="1" applyFill="1" applyBorder="1" applyAlignment="1">
      <alignment vertical="center" wrapText="1"/>
    </xf>
    <xf numFmtId="0" fontId="19" fillId="3" borderId="116" xfId="0" applyFont="1" applyFill="1" applyBorder="1" applyAlignment="1">
      <alignment vertical="center" wrapText="1"/>
    </xf>
    <xf numFmtId="3" fontId="8" fillId="3" borderId="54" xfId="3" applyNumberFormat="1" applyFont="1" applyFill="1" applyBorder="1" applyAlignment="1">
      <alignment horizontal="center" vertical="center"/>
    </xf>
    <xf numFmtId="3" fontId="8" fillId="3" borderId="65" xfId="3" applyNumberFormat="1" applyFont="1" applyFill="1" applyBorder="1" applyAlignment="1">
      <alignment horizontal="center" vertical="center"/>
    </xf>
    <xf numFmtId="0" fontId="37" fillId="2" borderId="26" xfId="0" applyFont="1" applyFill="1" applyBorder="1"/>
    <xf numFmtId="0" fontId="8" fillId="3" borderId="87" xfId="0" applyFont="1" applyFill="1" applyBorder="1" applyAlignment="1">
      <alignment vertical="center" wrapText="1"/>
    </xf>
    <xf numFmtId="0" fontId="8" fillId="3" borderId="112" xfId="0" applyFont="1" applyFill="1" applyBorder="1" applyAlignment="1">
      <alignment vertical="center" wrapText="1"/>
    </xf>
    <xf numFmtId="0" fontId="8" fillId="3" borderId="114" xfId="0" applyFont="1" applyFill="1" applyBorder="1" applyAlignment="1">
      <alignment vertical="center" wrapText="1"/>
    </xf>
    <xf numFmtId="0" fontId="8" fillId="3" borderId="116" xfId="0" applyFont="1" applyFill="1" applyBorder="1" applyAlignment="1">
      <alignment vertical="center" wrapText="1"/>
    </xf>
    <xf numFmtId="3" fontId="23" fillId="2" borderId="0" xfId="0" applyNumberFormat="1" applyFont="1" applyFill="1" applyBorder="1" applyAlignment="1">
      <alignment horizontal="right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50" xfId="0" applyFont="1" applyFill="1" applyBorder="1" applyAlignment="1" applyProtection="1">
      <alignment horizontal="center" vertical="center"/>
      <protection locked="0"/>
    </xf>
    <xf numFmtId="164" fontId="16" fillId="2" borderId="0" xfId="1" applyNumberFormat="1" applyFont="1" applyFill="1" applyBorder="1" applyAlignment="1" applyProtection="1">
      <alignment horizontal="center"/>
      <protection locked="0"/>
    </xf>
    <xf numFmtId="0" fontId="8" fillId="0" borderId="0" xfId="1" applyNumberFormat="1" applyFont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>
      <alignment horizontal="right"/>
    </xf>
  </cellXfs>
  <cellStyles count="5">
    <cellStyle name="cadrage" xfId="1"/>
    <cellStyle name="Milliers" xfId="3" builtinId="3"/>
    <cellStyle name="Milliers [0]" xfId="4" builtinId="6"/>
    <cellStyle name="Normal" xfId="0" builtinId="0"/>
    <cellStyle name="Titre" xfId="2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  <color rgb="FF336600"/>
      <color rgb="FF000099"/>
      <color rgb="FF003300"/>
      <color rgb="FFFF3300"/>
      <color rgb="FF0099CC"/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000_PEREQUATION/2_VERTICALE/Verticale2012/PerequationVerticale2012TB_37%20communes_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éréquationVerticale"/>
      <sheetName val="Revenufiscal"/>
    </sheetNames>
    <sheetDataSet>
      <sheetData sheetId="0"/>
      <sheetData sheetId="1">
        <row r="5">
          <cell r="E5">
            <v>6745.9510537227334</v>
          </cell>
        </row>
        <row r="6">
          <cell r="E6">
            <v>5032.4806675168556</v>
          </cell>
        </row>
        <row r="7">
          <cell r="E7">
            <v>5986.1990638138559</v>
          </cell>
        </row>
        <row r="8">
          <cell r="E8">
            <v>5996.5069079689274</v>
          </cell>
        </row>
        <row r="9">
          <cell r="E9">
            <v>4875.2493133737535</v>
          </cell>
        </row>
        <row r="10">
          <cell r="E10">
            <v>3939.44943807041</v>
          </cell>
        </row>
        <row r="11">
          <cell r="E11">
            <v>6207.7766001688915</v>
          </cell>
        </row>
        <row r="12">
          <cell r="E12">
            <v>4912.2063707274829</v>
          </cell>
        </row>
        <row r="13">
          <cell r="E13">
            <v>3701.8286033112981</v>
          </cell>
        </row>
        <row r="14">
          <cell r="E14">
            <v>4127.3831972038297</v>
          </cell>
        </row>
        <row r="15">
          <cell r="E15">
            <v>5472.9359470654026</v>
          </cell>
        </row>
        <row r="16">
          <cell r="E16">
            <v>5626.584561286877</v>
          </cell>
        </row>
        <row r="17">
          <cell r="E17">
            <v>3846.7996565564517</v>
          </cell>
        </row>
        <row r="18">
          <cell r="E18">
            <v>5244.3762605656912</v>
          </cell>
        </row>
        <row r="19">
          <cell r="E19">
            <v>4907.2551128079995</v>
          </cell>
        </row>
        <row r="20">
          <cell r="E20">
            <v>3627.892279154833</v>
          </cell>
        </row>
        <row r="21">
          <cell r="E21">
            <v>5191.3665645603633</v>
          </cell>
        </row>
        <row r="22">
          <cell r="E22">
            <v>6155.2465647994331</v>
          </cell>
        </row>
        <row r="23">
          <cell r="E23">
            <v>4469.5797296494256</v>
          </cell>
        </row>
        <row r="24">
          <cell r="E24">
            <v>4961.0687179368051</v>
          </cell>
        </row>
        <row r="25">
          <cell r="E25">
            <v>2930.051000604707</v>
          </cell>
        </row>
        <row r="26">
          <cell r="E26">
            <v>6888.6961316788074</v>
          </cell>
        </row>
        <row r="27">
          <cell r="E27">
            <v>3523.278573261061</v>
          </cell>
        </row>
        <row r="28">
          <cell r="E28">
            <v>3754.8727688825052</v>
          </cell>
        </row>
        <row r="29">
          <cell r="E29">
            <v>2912.4437277537677</v>
          </cell>
        </row>
        <row r="30">
          <cell r="E30">
            <v>4248.367317975958</v>
          </cell>
        </row>
        <row r="31">
          <cell r="E31">
            <v>3864.6574912367632</v>
          </cell>
        </row>
        <row r="32">
          <cell r="E32">
            <v>4908.8348246916212</v>
          </cell>
        </row>
        <row r="33">
          <cell r="E33">
            <v>4809.7441029671763</v>
          </cell>
        </row>
        <row r="34">
          <cell r="E34">
            <v>3887.3696312383909</v>
          </cell>
        </row>
        <row r="35">
          <cell r="E35">
            <v>3503.3033204106409</v>
          </cell>
        </row>
        <row r="36">
          <cell r="E36">
            <v>3504.2307350826882</v>
          </cell>
        </row>
        <row r="37">
          <cell r="E37">
            <v>3218.178240174394</v>
          </cell>
        </row>
        <row r="38">
          <cell r="E38">
            <v>3345.0475319477782</v>
          </cell>
        </row>
        <row r="39">
          <cell r="E39">
            <v>4241.1714175011793</v>
          </cell>
        </row>
        <row r="40">
          <cell r="E40">
            <v>3387.0179230732601</v>
          </cell>
        </row>
        <row r="41">
          <cell r="E41">
            <v>3307.3380053754313</v>
          </cell>
        </row>
        <row r="42">
          <cell r="E42">
            <v>4973.4184706351716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5"/>
  <sheetViews>
    <sheetView tabSelected="1" zoomScale="150" zoomScaleNormal="1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43" sqref="G43"/>
    </sheetView>
  </sheetViews>
  <sheetFormatPr baseColWidth="10" defaultColWidth="10.7109375" defaultRowHeight="12"/>
  <cols>
    <col min="1" max="1" width="2.7109375" style="3" customWidth="1"/>
    <col min="2" max="2" width="20.7109375" style="3" customWidth="1"/>
    <col min="3" max="5" width="14.42578125" style="3" customWidth="1"/>
    <col min="6" max="6" width="1.7109375" style="3" customWidth="1"/>
    <col min="7" max="8" width="16.42578125" style="3" customWidth="1"/>
    <col min="9" max="9" width="13.7109375" style="3" customWidth="1"/>
    <col min="10" max="10" width="1.7109375" style="3" customWidth="1"/>
    <col min="11" max="12" width="14.7109375" style="2" customWidth="1"/>
    <col min="13" max="16384" width="10.7109375" style="2"/>
  </cols>
  <sheetData>
    <row r="1" spans="1:26" s="1" customFormat="1" ht="18" customHeight="1" thickBot="1">
      <c r="A1" s="10" t="s">
        <v>57</v>
      </c>
      <c r="B1" s="9"/>
      <c r="C1" s="11"/>
      <c r="D1" s="11"/>
      <c r="E1" s="11"/>
      <c r="F1" s="11"/>
      <c r="G1" s="11"/>
      <c r="H1" s="11"/>
      <c r="I1" s="11"/>
      <c r="J1" s="11"/>
      <c r="K1" s="11"/>
      <c r="L1" s="11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265" t="s">
        <v>38</v>
      </c>
      <c r="B2" s="266"/>
      <c r="C2" s="275" t="s">
        <v>45</v>
      </c>
      <c r="D2" s="275"/>
      <c r="E2" s="276"/>
      <c r="F2" s="4"/>
      <c r="G2" s="277" t="s">
        <v>51</v>
      </c>
      <c r="H2" s="275"/>
      <c r="I2" s="276"/>
      <c r="J2" s="4"/>
      <c r="K2" s="251" t="s">
        <v>46</v>
      </c>
      <c r="L2" s="25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3.5" customHeight="1">
      <c r="A3" s="267"/>
      <c r="B3" s="268"/>
      <c r="C3" s="253" t="s">
        <v>49</v>
      </c>
      <c r="D3" s="253" t="s">
        <v>50</v>
      </c>
      <c r="E3" s="255" t="s">
        <v>37</v>
      </c>
      <c r="F3" s="5"/>
      <c r="G3" s="257" t="s">
        <v>52</v>
      </c>
      <c r="H3" s="253" t="s">
        <v>53</v>
      </c>
      <c r="I3" s="255" t="s">
        <v>37</v>
      </c>
      <c r="J3" s="5"/>
      <c r="K3" s="261" t="s">
        <v>54</v>
      </c>
      <c r="L3" s="263" t="s">
        <v>55</v>
      </c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3.5" customHeight="1" thickBot="1">
      <c r="A4" s="269"/>
      <c r="B4" s="270"/>
      <c r="C4" s="254"/>
      <c r="D4" s="254"/>
      <c r="E4" s="256"/>
      <c r="F4" s="5"/>
      <c r="G4" s="258"/>
      <c r="H4" s="259"/>
      <c r="I4" s="260"/>
      <c r="J4" s="5"/>
      <c r="K4" s="262"/>
      <c r="L4" s="264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3.35" customHeight="1">
      <c r="A5" s="22">
        <v>1</v>
      </c>
      <c r="B5" s="23" t="s">
        <v>0</v>
      </c>
      <c r="C5" s="13">
        <v>15242236</v>
      </c>
      <c r="D5" s="13">
        <v>0</v>
      </c>
      <c r="E5" s="14">
        <f>C5+D5</f>
        <v>15242236</v>
      </c>
      <c r="F5" s="6"/>
      <c r="G5" s="24">
        <v>0</v>
      </c>
      <c r="H5" s="21">
        <v>-6627322</v>
      </c>
      <c r="I5" s="25">
        <f>G5+H5</f>
        <v>-6627322</v>
      </c>
      <c r="J5" s="33"/>
      <c r="K5" s="40">
        <f t="shared" ref="K5:K41" si="0">IF(E5+I5&gt;0,E5+I5,0)</f>
        <v>8614914</v>
      </c>
      <c r="L5" s="41">
        <f>IF(E5+I5&lt;0,E5+I5,0)</f>
        <v>0</v>
      </c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3.35" customHeight="1" thickBot="1">
      <c r="A6" s="15">
        <v>2</v>
      </c>
      <c r="B6" s="16" t="s">
        <v>1</v>
      </c>
      <c r="C6" s="17">
        <v>52539</v>
      </c>
      <c r="D6" s="17">
        <v>0</v>
      </c>
      <c r="E6" s="18">
        <f t="shared" ref="E6:E41" si="1">C6+D6</f>
        <v>52539</v>
      </c>
      <c r="F6" s="6"/>
      <c r="G6" s="26">
        <v>527048</v>
      </c>
      <c r="H6" s="17">
        <v>0</v>
      </c>
      <c r="I6" s="27">
        <f t="shared" ref="I6:I41" si="2">G6+H6</f>
        <v>527048</v>
      </c>
      <c r="J6" s="6"/>
      <c r="K6" s="36">
        <f t="shared" si="0"/>
        <v>579587</v>
      </c>
      <c r="L6" s="37">
        <f t="shared" ref="L6:L41" si="3">IF(E6+I6&lt;0,E6+I6,0)</f>
        <v>0</v>
      </c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35" customHeight="1">
      <c r="A7" s="15">
        <v>3</v>
      </c>
      <c r="B7" s="16" t="s">
        <v>2</v>
      </c>
      <c r="C7" s="13">
        <v>1102136</v>
      </c>
      <c r="D7" s="13">
        <v>0</v>
      </c>
      <c r="E7" s="14">
        <f t="shared" si="1"/>
        <v>1102136</v>
      </c>
      <c r="F7" s="6"/>
      <c r="G7" s="28">
        <v>1233365</v>
      </c>
      <c r="H7" s="13">
        <v>0</v>
      </c>
      <c r="I7" s="29">
        <f t="shared" si="2"/>
        <v>1233365</v>
      </c>
      <c r="J7" s="6"/>
      <c r="K7" s="34">
        <f t="shared" si="0"/>
        <v>2335501</v>
      </c>
      <c r="L7" s="35">
        <f t="shared" si="3"/>
        <v>0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3.35" customHeight="1" thickBot="1">
      <c r="A8" s="15">
        <v>71</v>
      </c>
      <c r="B8" s="16" t="s">
        <v>34</v>
      </c>
      <c r="C8" s="17">
        <v>1025270</v>
      </c>
      <c r="D8" s="17">
        <v>0</v>
      </c>
      <c r="E8" s="18">
        <f t="shared" si="1"/>
        <v>1025270</v>
      </c>
      <c r="F8" s="6"/>
      <c r="G8" s="26">
        <v>4015544</v>
      </c>
      <c r="H8" s="17">
        <v>0</v>
      </c>
      <c r="I8" s="27">
        <f t="shared" si="2"/>
        <v>4015544</v>
      </c>
      <c r="J8" s="6"/>
      <c r="K8" s="36">
        <f t="shared" si="0"/>
        <v>5040814</v>
      </c>
      <c r="L8" s="37">
        <f t="shared" si="3"/>
        <v>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3.35" customHeight="1">
      <c r="A9" s="15">
        <v>6</v>
      </c>
      <c r="B9" s="16" t="s">
        <v>3</v>
      </c>
      <c r="C9" s="13">
        <v>9969</v>
      </c>
      <c r="D9" s="13">
        <v>0</v>
      </c>
      <c r="E9" s="14">
        <f t="shared" si="1"/>
        <v>9969</v>
      </c>
      <c r="F9" s="6"/>
      <c r="G9" s="28">
        <v>533303</v>
      </c>
      <c r="H9" s="13">
        <v>0</v>
      </c>
      <c r="I9" s="29">
        <f t="shared" si="2"/>
        <v>533303</v>
      </c>
      <c r="J9" s="6"/>
      <c r="K9" s="34">
        <f t="shared" si="0"/>
        <v>543272</v>
      </c>
      <c r="L9" s="35">
        <f t="shared" si="3"/>
        <v>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3.35" customHeight="1" thickBot="1">
      <c r="A10" s="15">
        <v>7</v>
      </c>
      <c r="B10" s="16" t="s">
        <v>4</v>
      </c>
      <c r="C10" s="17">
        <v>0</v>
      </c>
      <c r="D10" s="17">
        <v>-392406</v>
      </c>
      <c r="E10" s="18">
        <f t="shared" si="1"/>
        <v>-392406</v>
      </c>
      <c r="F10" s="6"/>
      <c r="G10" s="26">
        <v>0</v>
      </c>
      <c r="H10" s="17">
        <v>-65621</v>
      </c>
      <c r="I10" s="27">
        <f t="shared" si="2"/>
        <v>-65621</v>
      </c>
      <c r="J10" s="6"/>
      <c r="K10" s="36">
        <f t="shared" si="0"/>
        <v>0</v>
      </c>
      <c r="L10" s="37">
        <f t="shared" si="3"/>
        <v>-458027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3.35" customHeight="1">
      <c r="A11" s="15">
        <v>8</v>
      </c>
      <c r="B11" s="16" t="s">
        <v>5</v>
      </c>
      <c r="C11" s="13">
        <v>47338</v>
      </c>
      <c r="D11" s="13">
        <v>0</v>
      </c>
      <c r="E11" s="14">
        <f t="shared" si="1"/>
        <v>47338</v>
      </c>
      <c r="F11" s="6"/>
      <c r="G11" s="28">
        <v>0</v>
      </c>
      <c r="H11" s="13">
        <v>-3690</v>
      </c>
      <c r="I11" s="29">
        <f t="shared" si="2"/>
        <v>-3690</v>
      </c>
      <c r="J11" s="6"/>
      <c r="K11" s="34">
        <f t="shared" si="0"/>
        <v>43648</v>
      </c>
      <c r="L11" s="35">
        <f t="shared" si="3"/>
        <v>0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3.35" customHeight="1" thickBot="1">
      <c r="A12" s="15">
        <v>9</v>
      </c>
      <c r="B12" s="16" t="s">
        <v>6</v>
      </c>
      <c r="C12" s="17">
        <v>53752</v>
      </c>
      <c r="D12" s="17">
        <v>0</v>
      </c>
      <c r="E12" s="18">
        <f t="shared" si="1"/>
        <v>53752</v>
      </c>
      <c r="F12" s="6"/>
      <c r="G12" s="26">
        <v>1243173</v>
      </c>
      <c r="H12" s="17">
        <v>0</v>
      </c>
      <c r="I12" s="27">
        <f t="shared" si="2"/>
        <v>1243173</v>
      </c>
      <c r="J12" s="6"/>
      <c r="K12" s="36">
        <f t="shared" si="0"/>
        <v>1296925</v>
      </c>
      <c r="L12" s="37">
        <f t="shared" si="3"/>
        <v>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3.35" customHeight="1">
      <c r="A13" s="15">
        <v>10</v>
      </c>
      <c r="B13" s="16" t="s">
        <v>7</v>
      </c>
      <c r="C13" s="13">
        <v>0</v>
      </c>
      <c r="D13" s="13">
        <v>-358974</v>
      </c>
      <c r="E13" s="14">
        <f t="shared" si="1"/>
        <v>-358974</v>
      </c>
      <c r="F13" s="6"/>
      <c r="G13" s="28">
        <v>0</v>
      </c>
      <c r="H13" s="13">
        <v>-9120</v>
      </c>
      <c r="I13" s="29">
        <f t="shared" si="2"/>
        <v>-9120</v>
      </c>
      <c r="J13" s="6"/>
      <c r="K13" s="34">
        <f t="shared" si="0"/>
        <v>0</v>
      </c>
      <c r="L13" s="35">
        <f t="shared" si="3"/>
        <v>-368094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3.35" customHeight="1" thickBot="1">
      <c r="A14" s="15">
        <v>11</v>
      </c>
      <c r="B14" s="16" t="s">
        <v>8</v>
      </c>
      <c r="C14" s="17">
        <v>0</v>
      </c>
      <c r="D14" s="17">
        <v>-1091255</v>
      </c>
      <c r="E14" s="18">
        <f t="shared" si="1"/>
        <v>-1091255</v>
      </c>
      <c r="F14" s="6"/>
      <c r="G14" s="26">
        <v>88394</v>
      </c>
      <c r="H14" s="17">
        <v>0</v>
      </c>
      <c r="I14" s="27">
        <f t="shared" si="2"/>
        <v>88394</v>
      </c>
      <c r="J14" s="6"/>
      <c r="K14" s="36">
        <f t="shared" si="0"/>
        <v>0</v>
      </c>
      <c r="L14" s="37">
        <f t="shared" si="3"/>
        <v>-1002861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3.35" customHeight="1">
      <c r="A15" s="15">
        <v>12</v>
      </c>
      <c r="B15" s="16" t="s">
        <v>9</v>
      </c>
      <c r="C15" s="13">
        <v>350754</v>
      </c>
      <c r="D15" s="13">
        <v>0</v>
      </c>
      <c r="E15" s="14">
        <f t="shared" si="1"/>
        <v>350754</v>
      </c>
      <c r="F15" s="6"/>
      <c r="G15" s="28">
        <v>797753</v>
      </c>
      <c r="H15" s="13">
        <v>0</v>
      </c>
      <c r="I15" s="29">
        <f t="shared" si="2"/>
        <v>797753</v>
      </c>
      <c r="J15" s="6"/>
      <c r="K15" s="34">
        <f t="shared" si="0"/>
        <v>1148507</v>
      </c>
      <c r="L15" s="35">
        <f t="shared" si="3"/>
        <v>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3.35" customHeight="1" thickBot="1">
      <c r="A16" s="15">
        <v>73</v>
      </c>
      <c r="B16" s="16" t="s">
        <v>47</v>
      </c>
      <c r="C16" s="17">
        <v>1705900</v>
      </c>
      <c r="D16" s="17">
        <v>0</v>
      </c>
      <c r="E16" s="18">
        <f t="shared" si="1"/>
        <v>1705900</v>
      </c>
      <c r="F16" s="6"/>
      <c r="G16" s="26">
        <v>4013015</v>
      </c>
      <c r="H16" s="17">
        <v>0</v>
      </c>
      <c r="I16" s="27">
        <f t="shared" si="2"/>
        <v>4013015</v>
      </c>
      <c r="J16" s="6"/>
      <c r="K16" s="36">
        <f t="shared" si="0"/>
        <v>5718915</v>
      </c>
      <c r="L16" s="37">
        <f t="shared" si="3"/>
        <v>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3.35" customHeight="1">
      <c r="A17" s="15">
        <v>15</v>
      </c>
      <c r="B17" s="16" t="s">
        <v>10</v>
      </c>
      <c r="C17" s="13">
        <v>0</v>
      </c>
      <c r="D17" s="13">
        <v>-1416166</v>
      </c>
      <c r="E17" s="14">
        <f t="shared" si="1"/>
        <v>-1416166</v>
      </c>
      <c r="F17" s="6"/>
      <c r="G17" s="28">
        <v>738221</v>
      </c>
      <c r="H17" s="13">
        <v>0</v>
      </c>
      <c r="I17" s="29">
        <f t="shared" si="2"/>
        <v>738221</v>
      </c>
      <c r="J17" s="6"/>
      <c r="K17" s="34">
        <f t="shared" si="0"/>
        <v>0</v>
      </c>
      <c r="L17" s="35">
        <f t="shared" si="3"/>
        <v>-677945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3.35" customHeight="1" thickBot="1">
      <c r="A18" s="15">
        <v>16</v>
      </c>
      <c r="B18" s="16" t="s">
        <v>11</v>
      </c>
      <c r="C18" s="17">
        <v>277375</v>
      </c>
      <c r="D18" s="17">
        <v>0</v>
      </c>
      <c r="E18" s="18">
        <f t="shared" si="1"/>
        <v>277375</v>
      </c>
      <c r="F18" s="6"/>
      <c r="G18" s="26">
        <v>147298</v>
      </c>
      <c r="H18" s="17">
        <v>0</v>
      </c>
      <c r="I18" s="27">
        <f t="shared" si="2"/>
        <v>147298</v>
      </c>
      <c r="J18" s="6"/>
      <c r="K18" s="36">
        <f t="shared" si="0"/>
        <v>424673</v>
      </c>
      <c r="L18" s="37">
        <f t="shared" si="3"/>
        <v>0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3.35" customHeight="1">
      <c r="A19" s="15">
        <v>18</v>
      </c>
      <c r="B19" s="16" t="s">
        <v>12</v>
      </c>
      <c r="C19" s="13">
        <v>0</v>
      </c>
      <c r="D19" s="13">
        <v>-9933</v>
      </c>
      <c r="E19" s="14">
        <f t="shared" si="1"/>
        <v>-9933</v>
      </c>
      <c r="F19" s="6"/>
      <c r="G19" s="28">
        <v>0</v>
      </c>
      <c r="H19" s="13">
        <v>-1026</v>
      </c>
      <c r="I19" s="29">
        <f t="shared" si="2"/>
        <v>-1026</v>
      </c>
      <c r="J19" s="6"/>
      <c r="K19" s="34">
        <f t="shared" si="0"/>
        <v>0</v>
      </c>
      <c r="L19" s="35">
        <f t="shared" si="3"/>
        <v>-10959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3.35" customHeight="1" thickBot="1">
      <c r="A20" s="15">
        <v>19</v>
      </c>
      <c r="B20" s="16" t="s">
        <v>13</v>
      </c>
      <c r="C20" s="17">
        <v>0</v>
      </c>
      <c r="D20" s="17">
        <v>-51665</v>
      </c>
      <c r="E20" s="18">
        <f t="shared" si="1"/>
        <v>-51665</v>
      </c>
      <c r="F20" s="6"/>
      <c r="G20" s="26">
        <v>3636</v>
      </c>
      <c r="H20" s="17">
        <v>0</v>
      </c>
      <c r="I20" s="27">
        <f t="shared" si="2"/>
        <v>3636</v>
      </c>
      <c r="J20" s="6"/>
      <c r="K20" s="36">
        <f t="shared" si="0"/>
        <v>0</v>
      </c>
      <c r="L20" s="37">
        <f t="shared" si="3"/>
        <v>-48029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3.35" customHeight="1">
      <c r="A21" s="15">
        <v>20</v>
      </c>
      <c r="B21" s="16" t="s">
        <v>14</v>
      </c>
      <c r="C21" s="13">
        <v>103801</v>
      </c>
      <c r="D21" s="13">
        <v>0</v>
      </c>
      <c r="E21" s="14">
        <f t="shared" si="1"/>
        <v>103801</v>
      </c>
      <c r="F21" s="6"/>
      <c r="G21" s="28">
        <v>309175</v>
      </c>
      <c r="H21" s="13">
        <v>0</v>
      </c>
      <c r="I21" s="29">
        <f t="shared" si="2"/>
        <v>309175</v>
      </c>
      <c r="J21" s="6"/>
      <c r="K21" s="34">
        <f t="shared" si="0"/>
        <v>412976</v>
      </c>
      <c r="L21" s="35">
        <f t="shared" si="3"/>
        <v>0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3.35" customHeight="1" thickBot="1">
      <c r="A22" s="15">
        <v>21</v>
      </c>
      <c r="B22" s="16" t="s">
        <v>15</v>
      </c>
      <c r="C22" s="17">
        <v>582085</v>
      </c>
      <c r="D22" s="17">
        <v>0</v>
      </c>
      <c r="E22" s="18">
        <f t="shared" si="1"/>
        <v>582085</v>
      </c>
      <c r="F22" s="6"/>
      <c r="G22" s="26">
        <v>586046</v>
      </c>
      <c r="H22" s="17">
        <v>0</v>
      </c>
      <c r="I22" s="27">
        <f t="shared" si="2"/>
        <v>586046</v>
      </c>
      <c r="J22" s="6"/>
      <c r="K22" s="36">
        <f t="shared" si="0"/>
        <v>1168131</v>
      </c>
      <c r="L22" s="37">
        <f t="shared" si="3"/>
        <v>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3.35" customHeight="1">
      <c r="A23" s="15">
        <v>22</v>
      </c>
      <c r="B23" s="16" t="s">
        <v>16</v>
      </c>
      <c r="C23" s="13">
        <v>0</v>
      </c>
      <c r="D23" s="13">
        <v>-244447</v>
      </c>
      <c r="E23" s="14">
        <f t="shared" si="1"/>
        <v>-244447</v>
      </c>
      <c r="F23" s="6"/>
      <c r="G23" s="28">
        <v>0</v>
      </c>
      <c r="H23" s="13">
        <v>-42476</v>
      </c>
      <c r="I23" s="29">
        <f t="shared" si="2"/>
        <v>-42476</v>
      </c>
      <c r="J23" s="6"/>
      <c r="K23" s="34">
        <f t="shared" si="0"/>
        <v>0</v>
      </c>
      <c r="L23" s="35">
        <f t="shared" si="3"/>
        <v>-286923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3.35" customHeight="1" thickBot="1">
      <c r="A24" s="15">
        <v>23</v>
      </c>
      <c r="B24" s="16" t="s">
        <v>17</v>
      </c>
      <c r="C24" s="17">
        <v>0</v>
      </c>
      <c r="D24" s="17">
        <v>-23044</v>
      </c>
      <c r="E24" s="18">
        <f t="shared" si="1"/>
        <v>-23044</v>
      </c>
      <c r="F24" s="6"/>
      <c r="G24" s="26">
        <v>57516</v>
      </c>
      <c r="H24" s="17">
        <v>0</v>
      </c>
      <c r="I24" s="27">
        <f t="shared" si="2"/>
        <v>57516</v>
      </c>
      <c r="J24" s="6"/>
      <c r="K24" s="36">
        <f t="shared" si="0"/>
        <v>34472</v>
      </c>
      <c r="L24" s="37">
        <f t="shared" si="3"/>
        <v>0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3.35" customHeight="1">
      <c r="A25" s="15">
        <v>24</v>
      </c>
      <c r="B25" s="16" t="s">
        <v>18</v>
      </c>
      <c r="C25" s="13">
        <v>0</v>
      </c>
      <c r="D25" s="13">
        <v>-145073</v>
      </c>
      <c r="E25" s="14">
        <f t="shared" si="1"/>
        <v>-145073</v>
      </c>
      <c r="F25" s="6"/>
      <c r="G25" s="28">
        <v>0</v>
      </c>
      <c r="H25" s="13">
        <v>-14513</v>
      </c>
      <c r="I25" s="29">
        <f t="shared" si="2"/>
        <v>-14513</v>
      </c>
      <c r="J25" s="6"/>
      <c r="K25" s="34">
        <f t="shared" si="0"/>
        <v>0</v>
      </c>
      <c r="L25" s="35">
        <f t="shared" si="3"/>
        <v>-159586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3.35" customHeight="1" thickBot="1">
      <c r="A26" s="15">
        <v>25</v>
      </c>
      <c r="B26" s="16" t="s">
        <v>19</v>
      </c>
      <c r="C26" s="17">
        <v>126580</v>
      </c>
      <c r="D26" s="17">
        <v>0</v>
      </c>
      <c r="E26" s="18">
        <f t="shared" si="1"/>
        <v>126580</v>
      </c>
      <c r="F26" s="6"/>
      <c r="G26" s="26">
        <v>49776</v>
      </c>
      <c r="H26" s="17">
        <v>0</v>
      </c>
      <c r="I26" s="27">
        <f t="shared" si="2"/>
        <v>49776</v>
      </c>
      <c r="J26" s="6"/>
      <c r="K26" s="36">
        <f t="shared" si="0"/>
        <v>176356</v>
      </c>
      <c r="L26" s="37">
        <f t="shared" si="3"/>
        <v>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3.35" customHeight="1">
      <c r="A27" s="15">
        <v>72</v>
      </c>
      <c r="B27" s="16" t="s">
        <v>35</v>
      </c>
      <c r="C27" s="13">
        <v>0</v>
      </c>
      <c r="D27" s="13">
        <v>-4862087</v>
      </c>
      <c r="E27" s="14">
        <f t="shared" si="1"/>
        <v>-4862087</v>
      </c>
      <c r="F27" s="6"/>
      <c r="G27" s="28">
        <v>0</v>
      </c>
      <c r="H27" s="13">
        <v>-627825</v>
      </c>
      <c r="I27" s="29">
        <f t="shared" si="2"/>
        <v>-627825</v>
      </c>
      <c r="J27" s="6"/>
      <c r="K27" s="34">
        <f t="shared" si="0"/>
        <v>0</v>
      </c>
      <c r="L27" s="35">
        <f t="shared" si="3"/>
        <v>-5489912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3.35" customHeight="1" thickBot="1">
      <c r="A28" s="15">
        <v>33</v>
      </c>
      <c r="B28" s="16" t="s">
        <v>20</v>
      </c>
      <c r="C28" s="17">
        <v>0</v>
      </c>
      <c r="D28" s="17">
        <v>-159382</v>
      </c>
      <c r="E28" s="18">
        <f t="shared" si="1"/>
        <v>-159382</v>
      </c>
      <c r="F28" s="6"/>
      <c r="G28" s="26">
        <v>0</v>
      </c>
      <c r="H28" s="17">
        <v>-19472</v>
      </c>
      <c r="I28" s="27">
        <f t="shared" si="2"/>
        <v>-19472</v>
      </c>
      <c r="J28" s="6"/>
      <c r="K28" s="36">
        <f t="shared" si="0"/>
        <v>0</v>
      </c>
      <c r="L28" s="37">
        <f t="shared" si="3"/>
        <v>-178854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3.35" customHeight="1">
      <c r="A29" s="15">
        <v>35</v>
      </c>
      <c r="B29" s="16" t="s">
        <v>21</v>
      </c>
      <c r="C29" s="13">
        <v>0</v>
      </c>
      <c r="D29" s="13">
        <v>-444494</v>
      </c>
      <c r="E29" s="14">
        <f t="shared" si="1"/>
        <v>-444494</v>
      </c>
      <c r="F29" s="6"/>
      <c r="G29" s="28">
        <v>0</v>
      </c>
      <c r="H29" s="13">
        <v>-51954</v>
      </c>
      <c r="I29" s="29">
        <f t="shared" si="2"/>
        <v>-51954</v>
      </c>
      <c r="J29" s="6"/>
      <c r="K29" s="34">
        <f t="shared" si="0"/>
        <v>0</v>
      </c>
      <c r="L29" s="35">
        <f t="shared" si="3"/>
        <v>-496448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3.35" customHeight="1" thickBot="1">
      <c r="A30" s="15">
        <v>74</v>
      </c>
      <c r="B30" s="16" t="s">
        <v>48</v>
      </c>
      <c r="C30" s="17">
        <v>31148</v>
      </c>
      <c r="D30" s="17">
        <v>-2571420</v>
      </c>
      <c r="E30" s="18">
        <f t="shared" si="1"/>
        <v>-2540272</v>
      </c>
      <c r="F30" s="6"/>
      <c r="G30" s="26">
        <v>1834540</v>
      </c>
      <c r="H30" s="17">
        <v>-58076</v>
      </c>
      <c r="I30" s="27">
        <f t="shared" si="2"/>
        <v>1776464</v>
      </c>
      <c r="J30" s="6"/>
      <c r="K30" s="36">
        <f t="shared" si="0"/>
        <v>0</v>
      </c>
      <c r="L30" s="37">
        <f t="shared" si="3"/>
        <v>-763808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3.35" customHeight="1">
      <c r="A31" s="15">
        <v>49</v>
      </c>
      <c r="B31" s="16" t="s">
        <v>22</v>
      </c>
      <c r="C31" s="13">
        <v>0</v>
      </c>
      <c r="D31" s="13">
        <v>-175863</v>
      </c>
      <c r="E31" s="14">
        <f t="shared" si="1"/>
        <v>-175863</v>
      </c>
      <c r="F31" s="6"/>
      <c r="G31" s="28">
        <v>134869</v>
      </c>
      <c r="H31" s="13">
        <v>0</v>
      </c>
      <c r="I31" s="29">
        <f t="shared" si="2"/>
        <v>134869</v>
      </c>
      <c r="J31" s="6"/>
      <c r="K31" s="34">
        <f t="shared" si="0"/>
        <v>0</v>
      </c>
      <c r="L31" s="35">
        <f t="shared" si="3"/>
        <v>-40994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3.35" customHeight="1" thickBot="1">
      <c r="A32" s="15">
        <v>53</v>
      </c>
      <c r="B32" s="16" t="s">
        <v>23</v>
      </c>
      <c r="C32" s="17">
        <v>481030</v>
      </c>
      <c r="D32" s="17">
        <v>0</v>
      </c>
      <c r="E32" s="18">
        <f t="shared" si="1"/>
        <v>481030</v>
      </c>
      <c r="F32" s="6"/>
      <c r="G32" s="26">
        <v>0</v>
      </c>
      <c r="H32" s="17">
        <v>-1312497</v>
      </c>
      <c r="I32" s="27">
        <f t="shared" si="2"/>
        <v>-1312497</v>
      </c>
      <c r="J32" s="6"/>
      <c r="K32" s="36">
        <f t="shared" si="0"/>
        <v>0</v>
      </c>
      <c r="L32" s="37">
        <f t="shared" si="3"/>
        <v>-831467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35" customHeight="1">
      <c r="A33" s="15">
        <v>54</v>
      </c>
      <c r="B33" s="16" t="s">
        <v>24</v>
      </c>
      <c r="C33" s="13">
        <v>0</v>
      </c>
      <c r="D33" s="13">
        <v>-52000</v>
      </c>
      <c r="E33" s="14">
        <f t="shared" si="1"/>
        <v>-52000</v>
      </c>
      <c r="F33" s="6"/>
      <c r="G33" s="28">
        <v>295775</v>
      </c>
      <c r="H33" s="13">
        <v>0</v>
      </c>
      <c r="I33" s="29">
        <f t="shared" si="2"/>
        <v>295775</v>
      </c>
      <c r="J33" s="6"/>
      <c r="K33" s="34">
        <f t="shared" si="0"/>
        <v>243775</v>
      </c>
      <c r="L33" s="35">
        <f t="shared" si="3"/>
        <v>0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3.35" customHeight="1" thickBot="1">
      <c r="A34" s="15">
        <v>55</v>
      </c>
      <c r="B34" s="16" t="s">
        <v>25</v>
      </c>
      <c r="C34" s="17">
        <v>0</v>
      </c>
      <c r="D34" s="17">
        <v>-114538</v>
      </c>
      <c r="E34" s="18">
        <f t="shared" si="1"/>
        <v>-114538</v>
      </c>
      <c r="F34" s="6"/>
      <c r="G34" s="26">
        <v>0</v>
      </c>
      <c r="H34" s="17">
        <v>-10079</v>
      </c>
      <c r="I34" s="27">
        <f t="shared" si="2"/>
        <v>-10079</v>
      </c>
      <c r="J34" s="6"/>
      <c r="K34" s="36">
        <f t="shared" si="0"/>
        <v>0</v>
      </c>
      <c r="L34" s="37">
        <f t="shared" si="3"/>
        <v>-124617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3.35" customHeight="1">
      <c r="A35" s="15">
        <v>56</v>
      </c>
      <c r="B35" s="16" t="s">
        <v>26</v>
      </c>
      <c r="C35" s="13">
        <v>0</v>
      </c>
      <c r="D35" s="13">
        <v>-281608</v>
      </c>
      <c r="E35" s="14">
        <f t="shared" si="1"/>
        <v>-281608</v>
      </c>
      <c r="F35" s="6"/>
      <c r="G35" s="28">
        <v>0</v>
      </c>
      <c r="H35" s="13">
        <v>-40343</v>
      </c>
      <c r="I35" s="29">
        <f t="shared" si="2"/>
        <v>-40343</v>
      </c>
      <c r="J35" s="6"/>
      <c r="K35" s="34">
        <f t="shared" si="0"/>
        <v>0</v>
      </c>
      <c r="L35" s="35">
        <f t="shared" si="3"/>
        <v>-321951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3.35" customHeight="1" thickBot="1">
      <c r="A36" s="15">
        <v>57</v>
      </c>
      <c r="B36" s="16" t="s">
        <v>27</v>
      </c>
      <c r="C36" s="17">
        <v>0</v>
      </c>
      <c r="D36" s="17">
        <v>-181470</v>
      </c>
      <c r="E36" s="18">
        <f t="shared" si="1"/>
        <v>-181470</v>
      </c>
      <c r="F36" s="6"/>
      <c r="G36" s="26">
        <v>0</v>
      </c>
      <c r="H36" s="17">
        <v>-11946</v>
      </c>
      <c r="I36" s="27">
        <f t="shared" si="2"/>
        <v>-11946</v>
      </c>
      <c r="J36" s="6"/>
      <c r="K36" s="36">
        <f t="shared" si="0"/>
        <v>0</v>
      </c>
      <c r="L36" s="37">
        <f t="shared" si="3"/>
        <v>-193416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3.35" customHeight="1">
      <c r="A37" s="15">
        <v>58</v>
      </c>
      <c r="B37" s="16" t="s">
        <v>28</v>
      </c>
      <c r="C37" s="13">
        <v>0</v>
      </c>
      <c r="D37" s="13">
        <v>-659640</v>
      </c>
      <c r="E37" s="14">
        <f t="shared" si="1"/>
        <v>-659640</v>
      </c>
      <c r="F37" s="6"/>
      <c r="G37" s="28">
        <v>0</v>
      </c>
      <c r="H37" s="13">
        <v>-32419</v>
      </c>
      <c r="I37" s="29">
        <f t="shared" si="2"/>
        <v>-32419</v>
      </c>
      <c r="J37" s="6"/>
      <c r="K37" s="34">
        <f t="shared" si="0"/>
        <v>0</v>
      </c>
      <c r="L37" s="35">
        <f t="shared" si="3"/>
        <v>-692059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3.35" customHeight="1" thickBot="1">
      <c r="A38" s="15">
        <v>59</v>
      </c>
      <c r="B38" s="16" t="s">
        <v>29</v>
      </c>
      <c r="C38" s="17">
        <v>0</v>
      </c>
      <c r="D38" s="17">
        <v>-94712</v>
      </c>
      <c r="E38" s="18">
        <f t="shared" si="1"/>
        <v>-94712</v>
      </c>
      <c r="F38" s="6"/>
      <c r="G38" s="26">
        <v>0</v>
      </c>
      <c r="H38" s="17">
        <v>-1349</v>
      </c>
      <c r="I38" s="27">
        <f t="shared" si="2"/>
        <v>-1349</v>
      </c>
      <c r="J38" s="6"/>
      <c r="K38" s="36">
        <f t="shared" si="0"/>
        <v>0</v>
      </c>
      <c r="L38" s="37">
        <f t="shared" si="3"/>
        <v>-96061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3.35" customHeight="1">
      <c r="A39" s="15">
        <v>60</v>
      </c>
      <c r="B39" s="16" t="s">
        <v>30</v>
      </c>
      <c r="C39" s="13">
        <v>0</v>
      </c>
      <c r="D39" s="13">
        <v>-7418481</v>
      </c>
      <c r="E39" s="14">
        <f t="shared" si="1"/>
        <v>-7418481</v>
      </c>
      <c r="F39" s="6"/>
      <c r="G39" s="28">
        <v>0</v>
      </c>
      <c r="H39" s="13">
        <v>-7639253</v>
      </c>
      <c r="I39" s="29">
        <f t="shared" si="2"/>
        <v>-7639253</v>
      </c>
      <c r="J39" s="6"/>
      <c r="K39" s="34">
        <f t="shared" si="0"/>
        <v>0</v>
      </c>
      <c r="L39" s="35">
        <f t="shared" si="3"/>
        <v>-15057734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3.35" customHeight="1" thickBot="1">
      <c r="A40" s="15">
        <v>61</v>
      </c>
      <c r="B40" s="16" t="s">
        <v>31</v>
      </c>
      <c r="C40" s="17">
        <v>0</v>
      </c>
      <c r="D40" s="17">
        <v>-98218</v>
      </c>
      <c r="E40" s="18">
        <f t="shared" si="1"/>
        <v>-98218</v>
      </c>
      <c r="F40" s="6"/>
      <c r="G40" s="26">
        <v>0</v>
      </c>
      <c r="H40" s="17">
        <v>-16365</v>
      </c>
      <c r="I40" s="27">
        <f t="shared" si="2"/>
        <v>-16365</v>
      </c>
      <c r="J40" s="6"/>
      <c r="K40" s="36">
        <f t="shared" si="0"/>
        <v>0</v>
      </c>
      <c r="L40" s="37">
        <f t="shared" si="3"/>
        <v>-114583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3.35" customHeight="1" thickBot="1">
      <c r="A41" s="54">
        <v>62</v>
      </c>
      <c r="B41" s="55" t="s">
        <v>32</v>
      </c>
      <c r="C41" s="13">
        <v>0</v>
      </c>
      <c r="D41" s="19">
        <v>-345037</v>
      </c>
      <c r="E41" s="20">
        <f t="shared" si="1"/>
        <v>-345037</v>
      </c>
      <c r="F41" s="6"/>
      <c r="G41" s="30">
        <v>0</v>
      </c>
      <c r="H41" s="31">
        <v>-23101</v>
      </c>
      <c r="I41" s="32">
        <f t="shared" si="2"/>
        <v>-23101</v>
      </c>
      <c r="J41" s="6"/>
      <c r="K41" s="38">
        <f t="shared" si="0"/>
        <v>0</v>
      </c>
      <c r="L41" s="39">
        <f t="shared" si="3"/>
        <v>-368138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49" customFormat="1" ht="18" customHeight="1" thickBot="1">
      <c r="A42" s="271" t="s">
        <v>56</v>
      </c>
      <c r="B42" s="272"/>
      <c r="C42" s="52">
        <f>SUM(C5:C41)</f>
        <v>21191913</v>
      </c>
      <c r="D42" s="45"/>
      <c r="E42" s="46"/>
      <c r="F42" s="46"/>
      <c r="G42" s="47">
        <f>SUM(G5:G41)</f>
        <v>16608447</v>
      </c>
      <c r="H42" s="46"/>
      <c r="I42" s="46"/>
      <c r="J42" s="46"/>
      <c r="K42" s="47">
        <f>SUM(K5:K41)</f>
        <v>27782466</v>
      </c>
      <c r="L42" s="46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ht="15" customHeight="1" thickBot="1">
      <c r="A43" s="273" t="s">
        <v>58</v>
      </c>
      <c r="B43" s="274"/>
      <c r="C43" s="53">
        <v>20505508.094584402</v>
      </c>
      <c r="D43" s="8"/>
      <c r="E43" s="8"/>
      <c r="F43" s="8"/>
      <c r="G43" s="51">
        <v>17039176.329929594</v>
      </c>
      <c r="H43" s="8"/>
      <c r="I43" s="8"/>
      <c r="J43" s="8"/>
      <c r="K43" s="51">
        <v>25514146.463481609</v>
      </c>
      <c r="L43" s="7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.75">
      <c r="A44" s="42"/>
      <c r="B44" s="42"/>
      <c r="C44" s="50"/>
      <c r="D44" s="42"/>
      <c r="E44" s="42"/>
      <c r="F44" s="42"/>
      <c r="G44" s="42"/>
      <c r="H44" s="42"/>
      <c r="I44" s="42"/>
      <c r="J44" s="42"/>
      <c r="K44" s="43"/>
      <c r="L44" s="43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3"/>
      <c r="L45" s="43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3"/>
      <c r="L46" s="43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3"/>
      <c r="L47" s="43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3"/>
      <c r="L48" s="43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3"/>
      <c r="L49" s="43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3"/>
      <c r="L50" s="43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3"/>
      <c r="L51" s="43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3"/>
      <c r="L52" s="43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3"/>
      <c r="L53" s="43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3"/>
      <c r="L54" s="43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3"/>
      <c r="L55" s="43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3"/>
      <c r="L56" s="43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3"/>
      <c r="L57" s="43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3"/>
      <c r="L58" s="43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3"/>
      <c r="L59" s="43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3"/>
      <c r="L60" s="43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3"/>
      <c r="L61" s="43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3"/>
      <c r="L62" s="43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3"/>
      <c r="L63" s="43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3"/>
      <c r="L64" s="43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3"/>
      <c r="L65" s="43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</sheetData>
  <sheetProtection sheet="1" objects="1" scenarios="1"/>
  <mergeCells count="14">
    <mergeCell ref="A2:B4"/>
    <mergeCell ref="A42:B42"/>
    <mergeCell ref="A43:B43"/>
    <mergeCell ref="C2:E2"/>
    <mergeCell ref="G2:I2"/>
    <mergeCell ref="K2:L2"/>
    <mergeCell ref="C3:C4"/>
    <mergeCell ref="D3:D4"/>
    <mergeCell ref="E3:E4"/>
    <mergeCell ref="G3:G4"/>
    <mergeCell ref="H3:H4"/>
    <mergeCell ref="I3:I4"/>
    <mergeCell ref="K3:K4"/>
    <mergeCell ref="L3:L4"/>
  </mergeCells>
  <printOptions horizontalCentered="1"/>
  <pageMargins left="0" right="0" top="0" bottom="0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66"/>
  <sheetViews>
    <sheetView zoomScale="150" zoomScaleNormal="150" workbookViewId="0">
      <pane xSplit="2" ySplit="4" topLeftCell="C5" activePane="bottomRight" state="frozen"/>
      <selection activeCell="I28" sqref="I28"/>
      <selection pane="topRight" activeCell="I28" sqref="I28"/>
      <selection pane="bottomLeft" activeCell="I28" sqref="I28"/>
      <selection pane="bottomRight"/>
    </sheetView>
  </sheetViews>
  <sheetFormatPr baseColWidth="10" defaultColWidth="10.7109375" defaultRowHeight="12.6" customHeight="1"/>
  <cols>
    <col min="1" max="1" width="2.7109375" style="114" customWidth="1"/>
    <col min="2" max="2" width="15.7109375" style="115" customWidth="1"/>
    <col min="3" max="5" width="10.7109375" style="115" customWidth="1"/>
    <col min="6" max="6" width="14.28515625" style="115" customWidth="1"/>
    <col min="7" max="7" width="9.28515625" style="115" customWidth="1"/>
    <col min="8" max="8" width="8.28515625" style="115" customWidth="1"/>
    <col min="9" max="9" width="6.7109375" style="115" customWidth="1"/>
    <col min="10" max="10" width="1.7109375" style="115" customWidth="1"/>
    <col min="11" max="11" width="2.7109375" style="114" customWidth="1"/>
    <col min="12" max="12" width="17.28515625" style="114" customWidth="1"/>
    <col min="13" max="13" width="4.7109375" style="114" customWidth="1"/>
    <col min="14" max="14" width="1.7109375" style="115" customWidth="1"/>
    <col min="15" max="15" width="2.7109375" style="114" customWidth="1"/>
    <col min="16" max="16" width="17.28515625" style="114" customWidth="1"/>
    <col min="17" max="17" width="8.7109375" style="114" customWidth="1"/>
    <col min="18" max="16384" width="10.7109375" style="114"/>
  </cols>
  <sheetData>
    <row r="1" spans="1:36" s="111" customFormat="1" ht="18" customHeight="1" thickBot="1">
      <c r="A1" s="10" t="s">
        <v>74</v>
      </c>
      <c r="B1" s="136"/>
      <c r="C1" s="137"/>
      <c r="D1" s="137"/>
      <c r="E1" s="137"/>
      <c r="F1" s="137"/>
      <c r="G1" s="137"/>
      <c r="H1" s="137"/>
      <c r="I1" s="137"/>
      <c r="J1" s="164"/>
      <c r="K1" s="10" t="s">
        <v>77</v>
      </c>
      <c r="L1" s="167"/>
      <c r="M1" s="167"/>
      <c r="N1" s="164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</row>
    <row r="2" spans="1:36" s="112" customFormat="1" ht="12.6" customHeight="1">
      <c r="A2" s="281" t="s">
        <v>38</v>
      </c>
      <c r="B2" s="282"/>
      <c r="C2" s="300" t="s">
        <v>73</v>
      </c>
      <c r="D2" s="300"/>
      <c r="E2" s="301"/>
      <c r="F2" s="291" t="s">
        <v>70</v>
      </c>
      <c r="G2" s="297" t="s">
        <v>71</v>
      </c>
      <c r="H2" s="297" t="s">
        <v>62</v>
      </c>
      <c r="I2" s="278" t="s">
        <v>75</v>
      </c>
      <c r="J2" s="165"/>
      <c r="K2" s="308" t="s">
        <v>79</v>
      </c>
      <c r="L2" s="311" t="s">
        <v>78</v>
      </c>
      <c r="M2" s="312"/>
      <c r="N2" s="165"/>
      <c r="O2" s="308" t="s">
        <v>79</v>
      </c>
      <c r="P2" s="311" t="s">
        <v>76</v>
      </c>
      <c r="Q2" s="312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</row>
    <row r="3" spans="1:36" s="112" customFormat="1" ht="12.6" customHeight="1">
      <c r="A3" s="283"/>
      <c r="B3" s="284"/>
      <c r="C3" s="155" t="s">
        <v>39</v>
      </c>
      <c r="D3" s="155" t="s">
        <v>39</v>
      </c>
      <c r="E3" s="287" t="s">
        <v>37</v>
      </c>
      <c r="F3" s="292"/>
      <c r="G3" s="298"/>
      <c r="H3" s="298"/>
      <c r="I3" s="279"/>
      <c r="J3" s="165"/>
      <c r="K3" s="309"/>
      <c r="L3" s="313"/>
      <c r="M3" s="314"/>
      <c r="N3" s="165"/>
      <c r="O3" s="309"/>
      <c r="P3" s="313"/>
      <c r="Q3" s="314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</row>
    <row r="4" spans="1:36" s="112" customFormat="1" ht="12.6" customHeight="1" thickBot="1">
      <c r="A4" s="285"/>
      <c r="B4" s="286"/>
      <c r="C4" s="156" t="s">
        <v>40</v>
      </c>
      <c r="D4" s="156" t="s">
        <v>41</v>
      </c>
      <c r="E4" s="288"/>
      <c r="F4" s="293"/>
      <c r="G4" s="299"/>
      <c r="H4" s="299"/>
      <c r="I4" s="280"/>
      <c r="J4" s="165"/>
      <c r="K4" s="310"/>
      <c r="L4" s="315"/>
      <c r="M4" s="316"/>
      <c r="N4" s="165"/>
      <c r="O4" s="310"/>
      <c r="P4" s="315"/>
      <c r="Q4" s="316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</row>
    <row r="5" spans="1:36" s="112" customFormat="1" ht="13.35" customHeight="1" thickBot="1">
      <c r="A5" s="157">
        <v>1</v>
      </c>
      <c r="B5" s="158" t="s">
        <v>0</v>
      </c>
      <c r="C5" s="142">
        <f>'Perequation horizontale'!K5+'Perequation horizontale'!L5</f>
        <v>8614914</v>
      </c>
      <c r="D5" s="117">
        <f>'Perequation verticale'!J3</f>
        <v>0</v>
      </c>
      <c r="E5" s="118">
        <f>SUM(C5:D5)</f>
        <v>8614914</v>
      </c>
      <c r="F5" s="118">
        <v>274805200</v>
      </c>
      <c r="G5" s="138">
        <f>E5/F5*100</f>
        <v>3.1349166609656587</v>
      </c>
      <c r="H5" s="119">
        <v>33390</v>
      </c>
      <c r="I5" s="120">
        <f>E5/H5</f>
        <v>258.00880503144651</v>
      </c>
      <c r="J5" s="163"/>
      <c r="K5" s="170">
        <v>1</v>
      </c>
      <c r="L5" s="169" t="s">
        <v>18</v>
      </c>
      <c r="M5" s="173">
        <v>-29.863166067387269</v>
      </c>
      <c r="N5" s="163"/>
      <c r="O5" s="170">
        <v>1</v>
      </c>
      <c r="P5" s="169" t="s">
        <v>21</v>
      </c>
      <c r="Q5" s="176">
        <v>-1124.0659971305595</v>
      </c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</row>
    <row r="6" spans="1:36" s="112" customFormat="1" ht="13.35" customHeight="1" thickBot="1">
      <c r="A6" s="159">
        <v>2</v>
      </c>
      <c r="B6" s="160" t="s">
        <v>1</v>
      </c>
      <c r="C6" s="143">
        <f>'Perequation horizontale'!K6+'Perequation horizontale'!L6</f>
        <v>579587</v>
      </c>
      <c r="D6" s="121">
        <f>'Perequation verticale'!J4</f>
        <v>0</v>
      </c>
      <c r="E6" s="122">
        <f t="shared" ref="E6:E41" si="0">SUM(C6:D6)</f>
        <v>579587</v>
      </c>
      <c r="F6" s="122">
        <v>13869678</v>
      </c>
      <c r="G6" s="139">
        <f t="shared" ref="G6:G42" si="1">E6/F6*100</f>
        <v>4.1788064582321232</v>
      </c>
      <c r="H6" s="123">
        <v>2602</v>
      </c>
      <c r="I6" s="124">
        <f t="shared" ref="I6:I41" si="2">E6/H6</f>
        <v>222.7467332820907</v>
      </c>
      <c r="J6" s="166"/>
      <c r="K6" s="157">
        <v>2</v>
      </c>
      <c r="L6" s="158" t="s">
        <v>21</v>
      </c>
      <c r="M6" s="174">
        <v>-20.515214755733847</v>
      </c>
      <c r="N6" s="166"/>
      <c r="O6" s="157">
        <v>2</v>
      </c>
      <c r="P6" s="158" t="s">
        <v>18</v>
      </c>
      <c r="Q6" s="177">
        <v>-1063.4039215686275</v>
      </c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</row>
    <row r="7" spans="1:36" s="112" customFormat="1" ht="13.35" customHeight="1" thickBot="1">
      <c r="A7" s="159">
        <v>3</v>
      </c>
      <c r="B7" s="160" t="s">
        <v>2</v>
      </c>
      <c r="C7" s="142">
        <f>'Perequation horizontale'!K7+'Perequation horizontale'!L7</f>
        <v>2335501</v>
      </c>
      <c r="D7" s="117">
        <f>'Perequation verticale'!J5</f>
        <v>0</v>
      </c>
      <c r="E7" s="118">
        <f t="shared" si="0"/>
        <v>2335501</v>
      </c>
      <c r="F7" s="134">
        <v>18529000</v>
      </c>
      <c r="G7" s="138">
        <f t="shared" si="1"/>
        <v>12.604571212693616</v>
      </c>
      <c r="H7" s="119">
        <v>3256</v>
      </c>
      <c r="I7" s="120">
        <f t="shared" si="2"/>
        <v>717.29146191646191</v>
      </c>
      <c r="J7" s="163"/>
      <c r="K7" s="159">
        <v>3</v>
      </c>
      <c r="L7" s="160" t="s">
        <v>31</v>
      </c>
      <c r="M7" s="174">
        <v>-20.346730526103091</v>
      </c>
      <c r="N7" s="163"/>
      <c r="O7" s="159">
        <v>3</v>
      </c>
      <c r="P7" s="160" t="s">
        <v>28</v>
      </c>
      <c r="Q7" s="177">
        <v>-773.56137607505866</v>
      </c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</row>
    <row r="8" spans="1:36" s="112" customFormat="1" ht="13.35" customHeight="1" thickBot="1">
      <c r="A8" s="159">
        <v>71</v>
      </c>
      <c r="B8" s="160" t="s">
        <v>34</v>
      </c>
      <c r="C8" s="143">
        <f>'Perequation horizontale'!K8+'Perequation horizontale'!L8</f>
        <v>5040814</v>
      </c>
      <c r="D8" s="121">
        <f>'Perequation verticale'!J6</f>
        <v>0</v>
      </c>
      <c r="E8" s="122">
        <f t="shared" si="0"/>
        <v>5040814</v>
      </c>
      <c r="F8" s="135">
        <v>28056000</v>
      </c>
      <c r="G8" s="139">
        <f t="shared" si="1"/>
        <v>17.966973196464213</v>
      </c>
      <c r="H8" s="123">
        <v>4843</v>
      </c>
      <c r="I8" s="124">
        <f t="shared" si="2"/>
        <v>1040.8453437951682</v>
      </c>
      <c r="J8" s="166"/>
      <c r="K8" s="171">
        <v>4</v>
      </c>
      <c r="L8" s="160" t="s">
        <v>28</v>
      </c>
      <c r="M8" s="174">
        <v>-19.30292630868372</v>
      </c>
      <c r="N8" s="166"/>
      <c r="O8" s="171">
        <v>4</v>
      </c>
      <c r="P8" s="160" t="s">
        <v>32</v>
      </c>
      <c r="Q8" s="177">
        <v>-709.47478991596643</v>
      </c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</row>
    <row r="9" spans="1:36" s="112" customFormat="1" ht="13.35" customHeight="1">
      <c r="A9" s="159">
        <v>6</v>
      </c>
      <c r="B9" s="160" t="s">
        <v>3</v>
      </c>
      <c r="C9" s="144">
        <f>'Perequation horizontale'!K9+'Perequation horizontale'!L9</f>
        <v>543272</v>
      </c>
      <c r="D9" s="125">
        <f>'Perequation verticale'!J7</f>
        <v>0</v>
      </c>
      <c r="E9" s="126">
        <f t="shared" si="0"/>
        <v>543272</v>
      </c>
      <c r="F9" s="126">
        <v>7996700</v>
      </c>
      <c r="G9" s="140">
        <f t="shared" si="1"/>
        <v>6.7937024022409238</v>
      </c>
      <c r="H9" s="127">
        <v>1570</v>
      </c>
      <c r="I9" s="128">
        <f t="shared" si="2"/>
        <v>346.03312101910831</v>
      </c>
      <c r="J9" s="163"/>
      <c r="K9" s="157">
        <v>5</v>
      </c>
      <c r="L9" s="160" t="s">
        <v>26</v>
      </c>
      <c r="M9" s="174">
        <v>-15.530557933290623</v>
      </c>
      <c r="N9" s="163"/>
      <c r="O9" s="157">
        <v>5</v>
      </c>
      <c r="P9" s="160" t="s">
        <v>31</v>
      </c>
      <c r="Q9" s="177">
        <v>-653.63157894736844</v>
      </c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</row>
    <row r="10" spans="1:36" s="112" customFormat="1" ht="13.35" customHeight="1">
      <c r="A10" s="159">
        <v>7</v>
      </c>
      <c r="B10" s="160" t="s">
        <v>4</v>
      </c>
      <c r="C10" s="143">
        <f>'Perequation horizontale'!K10+'Perequation horizontale'!L10</f>
        <v>-458027</v>
      </c>
      <c r="D10" s="121">
        <f>'Perequation verticale'!J8</f>
        <v>0</v>
      </c>
      <c r="E10" s="122">
        <f t="shared" si="0"/>
        <v>-458027</v>
      </c>
      <c r="F10" s="122">
        <v>8723437</v>
      </c>
      <c r="G10" s="139">
        <f t="shared" si="1"/>
        <v>-5.2505337059234796</v>
      </c>
      <c r="H10" s="123">
        <v>1918</v>
      </c>
      <c r="I10" s="124">
        <f t="shared" si="2"/>
        <v>-238.80448383733057</v>
      </c>
      <c r="J10" s="166"/>
      <c r="K10" s="159">
        <v>6</v>
      </c>
      <c r="L10" s="160" t="s">
        <v>27</v>
      </c>
      <c r="M10" s="174">
        <v>-14.956243509072026</v>
      </c>
      <c r="N10" s="166"/>
      <c r="O10" s="159">
        <v>6</v>
      </c>
      <c r="P10" s="160" t="s">
        <v>26</v>
      </c>
      <c r="Q10" s="177">
        <v>-545.16220472440943</v>
      </c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</row>
    <row r="11" spans="1:36" s="112" customFormat="1" ht="13.35" customHeight="1" thickBot="1">
      <c r="A11" s="159">
        <v>8</v>
      </c>
      <c r="B11" s="160" t="s">
        <v>5</v>
      </c>
      <c r="C11" s="144">
        <f>'Perequation horizontale'!K11+'Perequation horizontale'!L11</f>
        <v>43648</v>
      </c>
      <c r="D11" s="125">
        <f>'Perequation verticale'!J9</f>
        <v>0</v>
      </c>
      <c r="E11" s="126">
        <f t="shared" si="0"/>
        <v>43648</v>
      </c>
      <c r="F11" s="126">
        <v>1306423</v>
      </c>
      <c r="G11" s="140">
        <f t="shared" si="1"/>
        <v>3.3410311973993108</v>
      </c>
      <c r="H11" s="127">
        <v>257</v>
      </c>
      <c r="I11" s="128">
        <f t="shared" si="2"/>
        <v>169.83657587548637</v>
      </c>
      <c r="J11" s="163"/>
      <c r="K11" s="171">
        <v>7</v>
      </c>
      <c r="L11" s="160" t="s">
        <v>32</v>
      </c>
      <c r="M11" s="174">
        <v>-14.508484333599336</v>
      </c>
      <c r="N11" s="163"/>
      <c r="O11" s="171">
        <v>7</v>
      </c>
      <c r="P11" s="160" t="s">
        <v>35</v>
      </c>
      <c r="Q11" s="177">
        <v>-515.84829806807727</v>
      </c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</row>
    <row r="12" spans="1:36" s="112" customFormat="1" ht="13.35" customHeight="1">
      <c r="A12" s="159">
        <v>9</v>
      </c>
      <c r="B12" s="160" t="s">
        <v>6</v>
      </c>
      <c r="C12" s="143">
        <f>'Perequation horizontale'!K12+'Perequation horizontale'!L12</f>
        <v>1296925</v>
      </c>
      <c r="D12" s="121">
        <f>'Perequation verticale'!J10</f>
        <v>0</v>
      </c>
      <c r="E12" s="122">
        <f t="shared" si="0"/>
        <v>1296925</v>
      </c>
      <c r="F12" s="122">
        <v>21251300</v>
      </c>
      <c r="G12" s="139">
        <f t="shared" si="1"/>
        <v>6.1028031226324977</v>
      </c>
      <c r="H12" s="123">
        <v>4437</v>
      </c>
      <c r="I12" s="124">
        <f t="shared" si="2"/>
        <v>292.29772368717602</v>
      </c>
      <c r="J12" s="166"/>
      <c r="K12" s="157">
        <v>8</v>
      </c>
      <c r="L12" s="160" t="s">
        <v>13</v>
      </c>
      <c r="M12" s="174">
        <v>-12.23590854085727</v>
      </c>
      <c r="N12" s="166"/>
      <c r="O12" s="157">
        <v>8</v>
      </c>
      <c r="P12" s="160" t="s">
        <v>27</v>
      </c>
      <c r="Q12" s="177">
        <v>-506.52155172413791</v>
      </c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</row>
    <row r="13" spans="1:36" s="112" customFormat="1" ht="13.35" customHeight="1">
      <c r="A13" s="159">
        <v>10</v>
      </c>
      <c r="B13" s="160" t="s">
        <v>7</v>
      </c>
      <c r="C13" s="144">
        <f>'Perequation horizontale'!K13+'Perequation horizontale'!L13</f>
        <v>-368094</v>
      </c>
      <c r="D13" s="125">
        <f>'Perequation verticale'!J11</f>
        <v>0</v>
      </c>
      <c r="E13" s="126">
        <f t="shared" si="0"/>
        <v>-368094</v>
      </c>
      <c r="F13" s="126">
        <v>5000642</v>
      </c>
      <c r="G13" s="140">
        <f t="shared" si="1"/>
        <v>-7.3609348559644943</v>
      </c>
      <c r="H13" s="127">
        <v>961</v>
      </c>
      <c r="I13" s="128">
        <f t="shared" si="2"/>
        <v>-383.03225806451616</v>
      </c>
      <c r="J13" s="163"/>
      <c r="K13" s="159">
        <v>9</v>
      </c>
      <c r="L13" s="160" t="s">
        <v>25</v>
      </c>
      <c r="M13" s="174">
        <v>-12.1234202059922</v>
      </c>
      <c r="N13" s="163"/>
      <c r="O13" s="159">
        <v>9</v>
      </c>
      <c r="P13" s="160" t="s">
        <v>13</v>
      </c>
      <c r="Q13" s="177">
        <v>-457.4190476190476</v>
      </c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</row>
    <row r="14" spans="1:36" s="112" customFormat="1" ht="13.35" customHeight="1" thickBot="1">
      <c r="A14" s="159">
        <v>11</v>
      </c>
      <c r="B14" s="160" t="s">
        <v>8</v>
      </c>
      <c r="C14" s="143">
        <f>'Perequation horizontale'!K14+'Perequation horizontale'!L14</f>
        <v>-1002861</v>
      </c>
      <c r="D14" s="121">
        <f>'Perequation verticale'!J12</f>
        <v>0</v>
      </c>
      <c r="E14" s="122">
        <f t="shared" si="0"/>
        <v>-1002861</v>
      </c>
      <c r="F14" s="122">
        <v>31499068</v>
      </c>
      <c r="G14" s="139">
        <f t="shared" si="1"/>
        <v>-3.1837799137422094</v>
      </c>
      <c r="H14" s="123">
        <v>5050</v>
      </c>
      <c r="I14" s="124">
        <f t="shared" si="2"/>
        <v>-198.58633663366336</v>
      </c>
      <c r="J14" s="166"/>
      <c r="K14" s="171">
        <v>10</v>
      </c>
      <c r="L14" s="160" t="s">
        <v>29</v>
      </c>
      <c r="M14" s="174">
        <v>-10.935657202704856</v>
      </c>
      <c r="N14" s="166"/>
      <c r="O14" s="171">
        <v>10</v>
      </c>
      <c r="P14" s="160" t="s">
        <v>29</v>
      </c>
      <c r="Q14" s="177">
        <v>-400.25416666666666</v>
      </c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</row>
    <row r="15" spans="1:36" s="112" customFormat="1" ht="13.35" customHeight="1">
      <c r="A15" s="159">
        <v>12</v>
      </c>
      <c r="B15" s="160" t="s">
        <v>9</v>
      </c>
      <c r="C15" s="144">
        <f>'Perequation horizontale'!K15+'Perequation horizontale'!L15</f>
        <v>1148507</v>
      </c>
      <c r="D15" s="125">
        <f>'Perequation verticale'!J13</f>
        <v>0</v>
      </c>
      <c r="E15" s="126">
        <f t="shared" si="0"/>
        <v>1148507</v>
      </c>
      <c r="F15" s="126">
        <v>23854849</v>
      </c>
      <c r="G15" s="140">
        <f t="shared" si="1"/>
        <v>4.8145641165031066</v>
      </c>
      <c r="H15" s="127">
        <v>4609</v>
      </c>
      <c r="I15" s="128">
        <f t="shared" si="2"/>
        <v>249.1878932523324</v>
      </c>
      <c r="J15" s="163"/>
      <c r="K15" s="157">
        <v>11</v>
      </c>
      <c r="L15" s="160" t="s">
        <v>35</v>
      </c>
      <c r="M15" s="174">
        <v>-9.2463157512866232</v>
      </c>
      <c r="N15" s="163"/>
      <c r="O15" s="157">
        <v>11</v>
      </c>
      <c r="P15" s="160" t="s">
        <v>20</v>
      </c>
      <c r="Q15" s="177">
        <v>-400.12080536912754</v>
      </c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</row>
    <row r="16" spans="1:36" s="112" customFormat="1" ht="13.35" customHeight="1">
      <c r="A16" s="159">
        <v>73</v>
      </c>
      <c r="B16" s="160" t="s">
        <v>47</v>
      </c>
      <c r="C16" s="143">
        <f>'Perequation horizontale'!K16+'Perequation horizontale'!L16</f>
        <v>5718915</v>
      </c>
      <c r="D16" s="121">
        <f>'Perequation verticale'!J14</f>
        <v>0</v>
      </c>
      <c r="E16" s="122">
        <f t="shared" si="0"/>
        <v>5718915</v>
      </c>
      <c r="F16" s="122">
        <v>41774349</v>
      </c>
      <c r="G16" s="139">
        <f t="shared" si="1"/>
        <v>13.690015851593524</v>
      </c>
      <c r="H16" s="123">
        <v>8915</v>
      </c>
      <c r="I16" s="124">
        <f t="shared" si="2"/>
        <v>641.49355019629843</v>
      </c>
      <c r="J16" s="166"/>
      <c r="K16" s="159">
        <v>12</v>
      </c>
      <c r="L16" s="160" t="s">
        <v>7</v>
      </c>
      <c r="M16" s="174">
        <v>-7.3609348559644943</v>
      </c>
      <c r="N16" s="166"/>
      <c r="O16" s="159">
        <v>12</v>
      </c>
      <c r="P16" s="160" t="s">
        <v>30</v>
      </c>
      <c r="Q16" s="177">
        <v>-393.75889751837036</v>
      </c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</row>
    <row r="17" spans="1:36" s="112" customFormat="1" ht="13.35" customHeight="1" thickBot="1">
      <c r="A17" s="159">
        <v>15</v>
      </c>
      <c r="B17" s="160" t="s">
        <v>10</v>
      </c>
      <c r="C17" s="144">
        <f>'Perequation horizontale'!K17+'Perequation horizontale'!L17</f>
        <v>-677945</v>
      </c>
      <c r="D17" s="125">
        <f>'Perequation verticale'!J15</f>
        <v>0</v>
      </c>
      <c r="E17" s="126">
        <f t="shared" si="0"/>
        <v>-677945</v>
      </c>
      <c r="F17" s="126">
        <v>26882281</v>
      </c>
      <c r="G17" s="140">
        <f t="shared" si="1"/>
        <v>-2.521902810256317</v>
      </c>
      <c r="H17" s="127">
        <v>5749</v>
      </c>
      <c r="I17" s="128">
        <f t="shared" si="2"/>
        <v>-117.92398678030962</v>
      </c>
      <c r="J17" s="163"/>
      <c r="K17" s="171">
        <v>13</v>
      </c>
      <c r="L17" s="160" t="s">
        <v>20</v>
      </c>
      <c r="M17" s="174">
        <v>-7.1841062284024728</v>
      </c>
      <c r="N17" s="163"/>
      <c r="O17" s="171">
        <v>13</v>
      </c>
      <c r="P17" s="160" t="s">
        <v>25</v>
      </c>
      <c r="Q17" s="177">
        <v>-387.00931677018633</v>
      </c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</row>
    <row r="18" spans="1:36" s="112" customFormat="1" ht="13.35" customHeight="1">
      <c r="A18" s="159">
        <v>16</v>
      </c>
      <c r="B18" s="160" t="s">
        <v>11</v>
      </c>
      <c r="C18" s="143">
        <f>'Perequation horizontale'!K18+'Perequation horizontale'!L18</f>
        <v>424673</v>
      </c>
      <c r="D18" s="121">
        <f>'Perequation verticale'!J16</f>
        <v>0</v>
      </c>
      <c r="E18" s="122">
        <f t="shared" si="0"/>
        <v>424673</v>
      </c>
      <c r="F18" s="122">
        <v>20845300</v>
      </c>
      <c r="G18" s="139">
        <f t="shared" si="1"/>
        <v>2.0372601977424165</v>
      </c>
      <c r="H18" s="123">
        <v>4653</v>
      </c>
      <c r="I18" s="124">
        <f t="shared" si="2"/>
        <v>91.268643885665156</v>
      </c>
      <c r="J18" s="166"/>
      <c r="K18" s="157">
        <v>14</v>
      </c>
      <c r="L18" s="160" t="s">
        <v>30</v>
      </c>
      <c r="M18" s="174">
        <v>-6.5080613129158635</v>
      </c>
      <c r="N18" s="166"/>
      <c r="O18" s="157">
        <v>14</v>
      </c>
      <c r="P18" s="160" t="s">
        <v>7</v>
      </c>
      <c r="Q18" s="177">
        <v>-383.03225806451616</v>
      </c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</row>
    <row r="19" spans="1:36" s="112" customFormat="1" ht="13.35" customHeight="1">
      <c r="A19" s="159">
        <v>18</v>
      </c>
      <c r="B19" s="160" t="s">
        <v>12</v>
      </c>
      <c r="C19" s="144">
        <f>'Perequation horizontale'!K19+'Perequation horizontale'!L19</f>
        <v>-10959</v>
      </c>
      <c r="D19" s="125">
        <f>'Perequation verticale'!J17</f>
        <v>0</v>
      </c>
      <c r="E19" s="126">
        <f t="shared" si="0"/>
        <v>-10959</v>
      </c>
      <c r="F19" s="126">
        <v>4596430</v>
      </c>
      <c r="G19" s="140">
        <f t="shared" si="1"/>
        <v>-0.23842416832193683</v>
      </c>
      <c r="H19" s="127">
        <v>1080</v>
      </c>
      <c r="I19" s="128">
        <f t="shared" si="2"/>
        <v>-10.147222222222222</v>
      </c>
      <c r="J19" s="163"/>
      <c r="K19" s="159">
        <v>15</v>
      </c>
      <c r="L19" s="160" t="s">
        <v>4</v>
      </c>
      <c r="M19" s="174">
        <v>-5.2505337059234796</v>
      </c>
      <c r="N19" s="163"/>
      <c r="O19" s="159">
        <v>15</v>
      </c>
      <c r="P19" s="160" t="s">
        <v>4</v>
      </c>
      <c r="Q19" s="177">
        <v>-238.80448383733057</v>
      </c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</row>
    <row r="20" spans="1:36" s="112" customFormat="1" ht="13.35" customHeight="1" thickBot="1">
      <c r="A20" s="159">
        <v>19</v>
      </c>
      <c r="B20" s="160" t="s">
        <v>13</v>
      </c>
      <c r="C20" s="143">
        <f>'Perequation horizontale'!K20+'Perequation horizontale'!L20</f>
        <v>-48029</v>
      </c>
      <c r="D20" s="121">
        <f>'Perequation verticale'!J18</f>
        <v>0</v>
      </c>
      <c r="E20" s="122">
        <f t="shared" si="0"/>
        <v>-48029</v>
      </c>
      <c r="F20" s="122">
        <v>392525</v>
      </c>
      <c r="G20" s="139">
        <f t="shared" si="1"/>
        <v>-12.23590854085727</v>
      </c>
      <c r="H20" s="123">
        <v>105</v>
      </c>
      <c r="I20" s="124">
        <f t="shared" si="2"/>
        <v>-457.4190476190476</v>
      </c>
      <c r="J20" s="166"/>
      <c r="K20" s="171">
        <v>16</v>
      </c>
      <c r="L20" s="160" t="s">
        <v>8</v>
      </c>
      <c r="M20" s="174">
        <v>-3.1837799137422094</v>
      </c>
      <c r="N20" s="166"/>
      <c r="O20" s="171">
        <v>16</v>
      </c>
      <c r="P20" s="160" t="s">
        <v>8</v>
      </c>
      <c r="Q20" s="177">
        <v>-198.58633663366336</v>
      </c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</row>
    <row r="21" spans="1:36" s="112" customFormat="1" ht="13.35" customHeight="1">
      <c r="A21" s="159">
        <v>20</v>
      </c>
      <c r="B21" s="160" t="s">
        <v>14</v>
      </c>
      <c r="C21" s="144">
        <f>'Perequation horizontale'!K21+'Perequation horizontale'!L21</f>
        <v>412976</v>
      </c>
      <c r="D21" s="125">
        <f>'Perequation verticale'!J19</f>
        <v>0</v>
      </c>
      <c r="E21" s="126">
        <f t="shared" si="0"/>
        <v>412976</v>
      </c>
      <c r="F21" s="126">
        <v>14907081</v>
      </c>
      <c r="G21" s="140">
        <f t="shared" si="1"/>
        <v>2.770334447099335</v>
      </c>
      <c r="H21" s="127">
        <v>3809</v>
      </c>
      <c r="I21" s="128">
        <f t="shared" si="2"/>
        <v>108.42110790233657</v>
      </c>
      <c r="J21" s="163"/>
      <c r="K21" s="157">
        <v>17</v>
      </c>
      <c r="L21" s="160" t="s">
        <v>16</v>
      </c>
      <c r="M21" s="174">
        <v>-2.7101911074696856</v>
      </c>
      <c r="N21" s="163"/>
      <c r="O21" s="157">
        <v>17</v>
      </c>
      <c r="P21" s="160" t="s">
        <v>10</v>
      </c>
      <c r="Q21" s="177">
        <v>-117.92398678030962</v>
      </c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</row>
    <row r="22" spans="1:36" s="112" customFormat="1" ht="13.35" customHeight="1">
      <c r="A22" s="159">
        <v>21</v>
      </c>
      <c r="B22" s="160" t="s">
        <v>15</v>
      </c>
      <c r="C22" s="143">
        <f>'Perequation horizontale'!K22+'Perequation horizontale'!L22</f>
        <v>1168131</v>
      </c>
      <c r="D22" s="121">
        <f>'Perequation verticale'!J20</f>
        <v>0</v>
      </c>
      <c r="E22" s="122">
        <f t="shared" si="0"/>
        <v>1168131</v>
      </c>
      <c r="F22" s="122">
        <v>8734841</v>
      </c>
      <c r="G22" s="139">
        <f t="shared" si="1"/>
        <v>13.373237131620369</v>
      </c>
      <c r="H22" s="123">
        <v>1962</v>
      </c>
      <c r="I22" s="124">
        <f t="shared" si="2"/>
        <v>595.37767584097855</v>
      </c>
      <c r="J22" s="166"/>
      <c r="K22" s="159">
        <v>18</v>
      </c>
      <c r="L22" s="160" t="s">
        <v>10</v>
      </c>
      <c r="M22" s="174">
        <v>-2.521902810256317</v>
      </c>
      <c r="N22" s="166"/>
      <c r="O22" s="159">
        <v>18</v>
      </c>
      <c r="P22" s="160" t="s">
        <v>16</v>
      </c>
      <c r="Q22" s="177">
        <v>-117.59139344262294</v>
      </c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</row>
    <row r="23" spans="1:36" s="112" customFormat="1" ht="13.35" customHeight="1" thickBot="1">
      <c r="A23" s="159">
        <v>22</v>
      </c>
      <c r="B23" s="160" t="s">
        <v>16</v>
      </c>
      <c r="C23" s="144">
        <f>'Perequation horizontale'!K23+'Perequation horizontale'!L23</f>
        <v>-286923</v>
      </c>
      <c r="D23" s="125">
        <f>'Perequation verticale'!J21</f>
        <v>0</v>
      </c>
      <c r="E23" s="126">
        <f t="shared" si="0"/>
        <v>-286923</v>
      </c>
      <c r="F23" s="126">
        <v>10586818</v>
      </c>
      <c r="G23" s="140">
        <f t="shared" si="1"/>
        <v>-2.7101911074696856</v>
      </c>
      <c r="H23" s="127">
        <v>2440</v>
      </c>
      <c r="I23" s="128">
        <f t="shared" si="2"/>
        <v>-117.59139344262294</v>
      </c>
      <c r="J23" s="163"/>
      <c r="K23" s="171">
        <v>19</v>
      </c>
      <c r="L23" s="160" t="s">
        <v>22</v>
      </c>
      <c r="M23" s="174">
        <v>-2.5105227734680966</v>
      </c>
      <c r="N23" s="163"/>
      <c r="O23" s="171">
        <v>19</v>
      </c>
      <c r="P23" s="160" t="s">
        <v>22</v>
      </c>
      <c r="Q23" s="177">
        <v>-92.121348314606735</v>
      </c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</row>
    <row r="24" spans="1:36" s="112" customFormat="1" ht="13.35" customHeight="1">
      <c r="A24" s="159">
        <v>23</v>
      </c>
      <c r="B24" s="160" t="s">
        <v>17</v>
      </c>
      <c r="C24" s="143">
        <f>'Perequation horizontale'!K24+'Perequation horizontale'!L24</f>
        <v>34472</v>
      </c>
      <c r="D24" s="121">
        <f>'Perequation verticale'!J22</f>
        <v>0</v>
      </c>
      <c r="E24" s="122">
        <f t="shared" si="0"/>
        <v>34472</v>
      </c>
      <c r="F24" s="122">
        <v>760709</v>
      </c>
      <c r="G24" s="139">
        <f t="shared" si="1"/>
        <v>4.5315620033416195</v>
      </c>
      <c r="H24" s="123">
        <v>223</v>
      </c>
      <c r="I24" s="124">
        <f t="shared" si="2"/>
        <v>154.5829596412556</v>
      </c>
      <c r="J24" s="166"/>
      <c r="K24" s="157">
        <v>20</v>
      </c>
      <c r="L24" s="160" t="s">
        <v>48</v>
      </c>
      <c r="M24" s="174">
        <v>-1.2377901777694726</v>
      </c>
      <c r="N24" s="166"/>
      <c r="O24" s="157">
        <v>20</v>
      </c>
      <c r="P24" s="160" t="s">
        <v>23</v>
      </c>
      <c r="Q24" s="177">
        <v>-81.468449931412891</v>
      </c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</row>
    <row r="25" spans="1:36" s="112" customFormat="1" ht="13.35" customHeight="1">
      <c r="A25" s="159">
        <v>24</v>
      </c>
      <c r="B25" s="160" t="s">
        <v>18</v>
      </c>
      <c r="C25" s="144">
        <f>'Perequation horizontale'!K25+'Perequation horizontale'!L25</f>
        <v>-159586</v>
      </c>
      <c r="D25" s="125">
        <f>'Perequation verticale'!J23</f>
        <v>-111582</v>
      </c>
      <c r="E25" s="126">
        <f t="shared" si="0"/>
        <v>-271168</v>
      </c>
      <c r="F25" s="126">
        <v>908035</v>
      </c>
      <c r="G25" s="140">
        <f t="shared" si="1"/>
        <v>-29.863166067387269</v>
      </c>
      <c r="H25" s="127">
        <v>255</v>
      </c>
      <c r="I25" s="128">
        <f t="shared" si="2"/>
        <v>-1063.4039215686275</v>
      </c>
      <c r="J25" s="163"/>
      <c r="K25" s="159">
        <v>21</v>
      </c>
      <c r="L25" s="160" t="s">
        <v>23</v>
      </c>
      <c r="M25" s="174">
        <v>-1.1176883861921898</v>
      </c>
      <c r="N25" s="163"/>
      <c r="O25" s="159">
        <v>21</v>
      </c>
      <c r="P25" s="160" t="s">
        <v>48</v>
      </c>
      <c r="Q25" s="177">
        <v>-47.836663117680217</v>
      </c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</row>
    <row r="26" spans="1:36" s="112" customFormat="1" ht="13.35" customHeight="1" thickBot="1">
      <c r="A26" s="159">
        <v>25</v>
      </c>
      <c r="B26" s="160" t="s">
        <v>19</v>
      </c>
      <c r="C26" s="143">
        <f>'Perequation horizontale'!K26+'Perequation horizontale'!L26</f>
        <v>176356</v>
      </c>
      <c r="D26" s="121">
        <f>'Perequation verticale'!J24</f>
        <v>0</v>
      </c>
      <c r="E26" s="122">
        <f t="shared" si="0"/>
        <v>176356</v>
      </c>
      <c r="F26" s="122">
        <v>1355375</v>
      </c>
      <c r="G26" s="139">
        <f t="shared" si="1"/>
        <v>13.011601955178456</v>
      </c>
      <c r="H26" s="123">
        <v>270</v>
      </c>
      <c r="I26" s="124">
        <f t="shared" si="2"/>
        <v>653.17037037037039</v>
      </c>
      <c r="J26" s="166"/>
      <c r="K26" s="171">
        <v>22</v>
      </c>
      <c r="L26" s="160" t="s">
        <v>12</v>
      </c>
      <c r="M26" s="174">
        <v>-0.23842416832193683</v>
      </c>
      <c r="N26" s="166"/>
      <c r="O26" s="171">
        <v>22</v>
      </c>
      <c r="P26" s="160" t="s">
        <v>12</v>
      </c>
      <c r="Q26" s="177">
        <v>-10.147222222222222</v>
      </c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</row>
    <row r="27" spans="1:36" s="112" customFormat="1" ht="13.35" customHeight="1">
      <c r="A27" s="159">
        <v>72</v>
      </c>
      <c r="B27" s="160" t="s">
        <v>35</v>
      </c>
      <c r="C27" s="144">
        <f>'Perequation horizontale'!K27+'Perequation horizontale'!L27</f>
        <v>-5489912</v>
      </c>
      <c r="D27" s="125">
        <f>'Perequation verticale'!J25</f>
        <v>-117359</v>
      </c>
      <c r="E27" s="126">
        <f t="shared" si="0"/>
        <v>-5607271</v>
      </c>
      <c r="F27" s="126">
        <v>60643300</v>
      </c>
      <c r="G27" s="140">
        <f t="shared" si="1"/>
        <v>-9.2463157512866232</v>
      </c>
      <c r="H27" s="127">
        <v>10870</v>
      </c>
      <c r="I27" s="128">
        <f t="shared" si="2"/>
        <v>-515.84829806807727</v>
      </c>
      <c r="J27" s="163"/>
      <c r="K27" s="157">
        <v>23</v>
      </c>
      <c r="L27" s="160" t="s">
        <v>11</v>
      </c>
      <c r="M27" s="174">
        <v>2.0372601977424165</v>
      </c>
      <c r="N27" s="163"/>
      <c r="O27" s="157">
        <v>23</v>
      </c>
      <c r="P27" s="160" t="s">
        <v>11</v>
      </c>
      <c r="Q27" s="177">
        <v>91.268643885665156</v>
      </c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</row>
    <row r="28" spans="1:36" s="112" customFormat="1" ht="13.35" customHeight="1">
      <c r="A28" s="159">
        <v>33</v>
      </c>
      <c r="B28" s="160" t="s">
        <v>20</v>
      </c>
      <c r="C28" s="143">
        <f>'Perequation horizontale'!K28+'Perequation horizontale'!L28</f>
        <v>-178854</v>
      </c>
      <c r="D28" s="121">
        <f>'Perequation verticale'!J26</f>
        <v>0</v>
      </c>
      <c r="E28" s="122">
        <f t="shared" si="0"/>
        <v>-178854</v>
      </c>
      <c r="F28" s="122">
        <v>2489579</v>
      </c>
      <c r="G28" s="139">
        <f t="shared" si="1"/>
        <v>-7.1841062284024728</v>
      </c>
      <c r="H28" s="123">
        <v>447</v>
      </c>
      <c r="I28" s="124">
        <f t="shared" si="2"/>
        <v>-400.12080536912754</v>
      </c>
      <c r="J28" s="166"/>
      <c r="K28" s="159">
        <v>24</v>
      </c>
      <c r="L28" s="160" t="s">
        <v>14</v>
      </c>
      <c r="M28" s="174">
        <v>2.770334447099335</v>
      </c>
      <c r="N28" s="166"/>
      <c r="O28" s="159">
        <v>24</v>
      </c>
      <c r="P28" s="160" t="s">
        <v>14</v>
      </c>
      <c r="Q28" s="177">
        <v>108.42110790233657</v>
      </c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</row>
    <row r="29" spans="1:36" s="112" customFormat="1" ht="13.35" customHeight="1" thickBot="1">
      <c r="A29" s="159">
        <v>35</v>
      </c>
      <c r="B29" s="160" t="s">
        <v>21</v>
      </c>
      <c r="C29" s="144">
        <f>'Perequation horizontale'!K29+'Perequation horizontale'!L29</f>
        <v>-496448</v>
      </c>
      <c r="D29" s="125">
        <f>'Perequation verticale'!J27</f>
        <v>-287026</v>
      </c>
      <c r="E29" s="126">
        <f t="shared" si="0"/>
        <v>-783474</v>
      </c>
      <c r="F29" s="126">
        <v>3818990</v>
      </c>
      <c r="G29" s="140">
        <f t="shared" si="1"/>
        <v>-20.515214755733847</v>
      </c>
      <c r="H29" s="127">
        <v>697</v>
      </c>
      <c r="I29" s="128">
        <f t="shared" si="2"/>
        <v>-1124.0659971305595</v>
      </c>
      <c r="J29" s="163"/>
      <c r="K29" s="171">
        <v>25</v>
      </c>
      <c r="L29" s="160" t="s">
        <v>0</v>
      </c>
      <c r="M29" s="174">
        <v>3.1349166609656587</v>
      </c>
      <c r="N29" s="163"/>
      <c r="O29" s="171">
        <v>25</v>
      </c>
      <c r="P29" s="160" t="s">
        <v>17</v>
      </c>
      <c r="Q29" s="177">
        <v>154.5829596412556</v>
      </c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</row>
    <row r="30" spans="1:36" s="112" customFormat="1" ht="13.35" customHeight="1">
      <c r="A30" s="159">
        <v>74</v>
      </c>
      <c r="B30" s="160" t="s">
        <v>48</v>
      </c>
      <c r="C30" s="143">
        <f>'Perequation horizontale'!K30+'Perequation horizontale'!L30</f>
        <v>-763808</v>
      </c>
      <c r="D30" s="121">
        <f>'Perequation verticale'!J28</f>
        <v>0</v>
      </c>
      <c r="E30" s="122">
        <f t="shared" si="0"/>
        <v>-763808</v>
      </c>
      <c r="F30" s="122">
        <v>61707389</v>
      </c>
      <c r="G30" s="139">
        <f t="shared" si="1"/>
        <v>-1.2377901777694726</v>
      </c>
      <c r="H30" s="123">
        <v>15967</v>
      </c>
      <c r="I30" s="124">
        <f t="shared" si="2"/>
        <v>-47.836663117680217</v>
      </c>
      <c r="J30" s="166"/>
      <c r="K30" s="157">
        <v>26</v>
      </c>
      <c r="L30" s="160" t="s">
        <v>5</v>
      </c>
      <c r="M30" s="174">
        <v>3.3410311973993108</v>
      </c>
      <c r="N30" s="166"/>
      <c r="O30" s="157">
        <v>26</v>
      </c>
      <c r="P30" s="160" t="s">
        <v>5</v>
      </c>
      <c r="Q30" s="177">
        <v>169.83657587548637</v>
      </c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</row>
    <row r="31" spans="1:36" s="112" customFormat="1" ht="13.35" customHeight="1">
      <c r="A31" s="159">
        <v>49</v>
      </c>
      <c r="B31" s="160" t="s">
        <v>22</v>
      </c>
      <c r="C31" s="144">
        <f>'Perequation horizontale'!K31+'Perequation horizontale'!L31</f>
        <v>-40994</v>
      </c>
      <c r="D31" s="125">
        <f>'Perequation verticale'!J29</f>
        <v>0</v>
      </c>
      <c r="E31" s="126">
        <f t="shared" si="0"/>
        <v>-40994</v>
      </c>
      <c r="F31" s="126">
        <v>1632887</v>
      </c>
      <c r="G31" s="140">
        <f t="shared" si="1"/>
        <v>-2.5105227734680966</v>
      </c>
      <c r="H31" s="127">
        <v>445</v>
      </c>
      <c r="I31" s="128">
        <f t="shared" si="2"/>
        <v>-92.121348314606735</v>
      </c>
      <c r="J31" s="163"/>
      <c r="K31" s="159">
        <v>27</v>
      </c>
      <c r="L31" s="160" t="s">
        <v>24</v>
      </c>
      <c r="M31" s="174">
        <v>3.8247045081385287</v>
      </c>
      <c r="N31" s="163"/>
      <c r="O31" s="159">
        <v>27</v>
      </c>
      <c r="P31" s="160" t="s">
        <v>24</v>
      </c>
      <c r="Q31" s="177">
        <v>221.61363636363637</v>
      </c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</row>
    <row r="32" spans="1:36" s="112" customFormat="1" ht="13.35" customHeight="1" thickBot="1">
      <c r="A32" s="159">
        <v>53</v>
      </c>
      <c r="B32" s="160" t="s">
        <v>23</v>
      </c>
      <c r="C32" s="143">
        <f>'Perequation horizontale'!K32+'Perequation horizontale'!L32</f>
        <v>-831467</v>
      </c>
      <c r="D32" s="121">
        <f>'Perequation verticale'!J30</f>
        <v>0</v>
      </c>
      <c r="E32" s="122">
        <f t="shared" si="0"/>
        <v>-831467</v>
      </c>
      <c r="F32" s="122">
        <v>74391665</v>
      </c>
      <c r="G32" s="139">
        <f t="shared" si="1"/>
        <v>-1.1176883861921898</v>
      </c>
      <c r="H32" s="123">
        <v>10206</v>
      </c>
      <c r="I32" s="124">
        <f t="shared" si="2"/>
        <v>-81.468449931412891</v>
      </c>
      <c r="J32" s="166"/>
      <c r="K32" s="171">
        <v>28</v>
      </c>
      <c r="L32" s="160" t="s">
        <v>1</v>
      </c>
      <c r="M32" s="174">
        <v>4.1788064582321232</v>
      </c>
      <c r="N32" s="166"/>
      <c r="O32" s="171">
        <v>28</v>
      </c>
      <c r="P32" s="160" t="s">
        <v>1</v>
      </c>
      <c r="Q32" s="177">
        <v>222.7467332820907</v>
      </c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</row>
    <row r="33" spans="1:36" s="112" customFormat="1" ht="13.35" customHeight="1">
      <c r="A33" s="159">
        <v>54</v>
      </c>
      <c r="B33" s="160" t="s">
        <v>24</v>
      </c>
      <c r="C33" s="144">
        <f>'Perequation horizontale'!K33+'Perequation horizontale'!L33</f>
        <v>243775</v>
      </c>
      <c r="D33" s="125">
        <f>'Perequation verticale'!J31</f>
        <v>0</v>
      </c>
      <c r="E33" s="126">
        <f t="shared" si="0"/>
        <v>243775</v>
      </c>
      <c r="F33" s="126">
        <v>6373695</v>
      </c>
      <c r="G33" s="140">
        <f t="shared" si="1"/>
        <v>3.8247045081385287</v>
      </c>
      <c r="H33" s="127">
        <v>1100</v>
      </c>
      <c r="I33" s="128">
        <f t="shared" si="2"/>
        <v>221.61363636363637</v>
      </c>
      <c r="J33" s="163"/>
      <c r="K33" s="157">
        <v>29</v>
      </c>
      <c r="L33" s="160" t="s">
        <v>17</v>
      </c>
      <c r="M33" s="174">
        <v>4.5315620033416195</v>
      </c>
      <c r="N33" s="163"/>
      <c r="O33" s="157">
        <v>29</v>
      </c>
      <c r="P33" s="160" t="s">
        <v>9</v>
      </c>
      <c r="Q33" s="177">
        <v>249.1878932523324</v>
      </c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</row>
    <row r="34" spans="1:36" s="112" customFormat="1" ht="13.35" customHeight="1">
      <c r="A34" s="159">
        <v>55</v>
      </c>
      <c r="B34" s="160" t="s">
        <v>25</v>
      </c>
      <c r="C34" s="143">
        <f>'Perequation horizontale'!K34+'Perequation horizontale'!L34</f>
        <v>-124617</v>
      </c>
      <c r="D34" s="121">
        <f>'Perequation verticale'!J32</f>
        <v>0</v>
      </c>
      <c r="E34" s="122">
        <f t="shared" si="0"/>
        <v>-124617</v>
      </c>
      <c r="F34" s="122">
        <v>1027903</v>
      </c>
      <c r="G34" s="139">
        <f t="shared" si="1"/>
        <v>-12.1234202059922</v>
      </c>
      <c r="H34" s="123">
        <v>322</v>
      </c>
      <c r="I34" s="124">
        <f t="shared" si="2"/>
        <v>-387.00931677018633</v>
      </c>
      <c r="J34" s="166"/>
      <c r="K34" s="159">
        <v>30</v>
      </c>
      <c r="L34" s="160" t="s">
        <v>9</v>
      </c>
      <c r="M34" s="174">
        <v>4.8145641165031066</v>
      </c>
      <c r="N34" s="166"/>
      <c r="O34" s="159">
        <v>30</v>
      </c>
      <c r="P34" s="160" t="s">
        <v>0</v>
      </c>
      <c r="Q34" s="177">
        <v>258.00880503144651</v>
      </c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</row>
    <row r="35" spans="1:36" s="112" customFormat="1" ht="13.35" customHeight="1" thickBot="1">
      <c r="A35" s="159">
        <v>56</v>
      </c>
      <c r="B35" s="160" t="s">
        <v>26</v>
      </c>
      <c r="C35" s="144">
        <f>'Perequation horizontale'!K35+'Perequation horizontale'!L35</f>
        <v>-321951</v>
      </c>
      <c r="D35" s="125">
        <f>'Perequation verticale'!J33</f>
        <v>-24227</v>
      </c>
      <c r="E35" s="126">
        <f t="shared" si="0"/>
        <v>-346178</v>
      </c>
      <c r="F35" s="126">
        <v>2229012</v>
      </c>
      <c r="G35" s="140">
        <f t="shared" si="1"/>
        <v>-15.530557933290623</v>
      </c>
      <c r="H35" s="127">
        <v>635</v>
      </c>
      <c r="I35" s="128">
        <f t="shared" si="2"/>
        <v>-545.16220472440943</v>
      </c>
      <c r="J35" s="163"/>
      <c r="K35" s="171">
        <v>31</v>
      </c>
      <c r="L35" s="160" t="s">
        <v>6</v>
      </c>
      <c r="M35" s="174">
        <v>6.1028031226324977</v>
      </c>
      <c r="N35" s="163"/>
      <c r="O35" s="171">
        <v>31</v>
      </c>
      <c r="P35" s="160" t="s">
        <v>6</v>
      </c>
      <c r="Q35" s="177">
        <v>292.29772368717602</v>
      </c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</row>
    <row r="36" spans="1:36" s="112" customFormat="1" ht="13.35" customHeight="1">
      <c r="A36" s="159">
        <v>57</v>
      </c>
      <c r="B36" s="160" t="s">
        <v>27</v>
      </c>
      <c r="C36" s="143">
        <f>'Perequation horizontale'!K36+'Perequation horizontale'!L36</f>
        <v>-193416</v>
      </c>
      <c r="D36" s="121">
        <f>'Perequation verticale'!J34</f>
        <v>-41610</v>
      </c>
      <c r="E36" s="122">
        <f t="shared" si="0"/>
        <v>-235026</v>
      </c>
      <c r="F36" s="122">
        <v>1571424</v>
      </c>
      <c r="G36" s="139">
        <f t="shared" si="1"/>
        <v>-14.956243509072026</v>
      </c>
      <c r="H36" s="123">
        <v>464</v>
      </c>
      <c r="I36" s="124">
        <f t="shared" si="2"/>
        <v>-506.52155172413791</v>
      </c>
      <c r="J36" s="166"/>
      <c r="K36" s="157">
        <v>32</v>
      </c>
      <c r="L36" s="160" t="s">
        <v>3</v>
      </c>
      <c r="M36" s="174">
        <v>6.7937024022409238</v>
      </c>
      <c r="N36" s="166"/>
      <c r="O36" s="157">
        <v>32</v>
      </c>
      <c r="P36" s="160" t="s">
        <v>3</v>
      </c>
      <c r="Q36" s="177">
        <v>346.03312101910831</v>
      </c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</row>
    <row r="37" spans="1:36" s="112" customFormat="1" ht="13.35" customHeight="1">
      <c r="A37" s="159">
        <v>58</v>
      </c>
      <c r="B37" s="160" t="s">
        <v>28</v>
      </c>
      <c r="C37" s="144">
        <f>'Perequation horizontale'!K37+'Perequation horizontale'!L37</f>
        <v>-692059</v>
      </c>
      <c r="D37" s="125">
        <f>'Perequation verticale'!J35</f>
        <v>-297326</v>
      </c>
      <c r="E37" s="126">
        <f t="shared" si="0"/>
        <v>-989385</v>
      </c>
      <c r="F37" s="126">
        <v>5125570</v>
      </c>
      <c r="G37" s="140">
        <f t="shared" si="1"/>
        <v>-19.30292630868372</v>
      </c>
      <c r="H37" s="127">
        <v>1279</v>
      </c>
      <c r="I37" s="128">
        <f t="shared" si="2"/>
        <v>-773.56137607505866</v>
      </c>
      <c r="J37" s="163"/>
      <c r="K37" s="159">
        <v>33</v>
      </c>
      <c r="L37" s="160" t="s">
        <v>2</v>
      </c>
      <c r="M37" s="174">
        <v>12.604571212693616</v>
      </c>
      <c r="N37" s="163"/>
      <c r="O37" s="159">
        <v>33</v>
      </c>
      <c r="P37" s="160" t="s">
        <v>15</v>
      </c>
      <c r="Q37" s="177">
        <v>595.37767584097855</v>
      </c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</row>
    <row r="38" spans="1:36" s="112" customFormat="1" ht="13.35" customHeight="1" thickBot="1">
      <c r="A38" s="159">
        <v>59</v>
      </c>
      <c r="B38" s="160" t="s">
        <v>29</v>
      </c>
      <c r="C38" s="143">
        <f>'Perequation horizontale'!K38+'Perequation horizontale'!L38</f>
        <v>-96061</v>
      </c>
      <c r="D38" s="121">
        <f>'Perequation verticale'!J36</f>
        <v>-58774</v>
      </c>
      <c r="E38" s="122">
        <f t="shared" si="0"/>
        <v>-154835</v>
      </c>
      <c r="F38" s="122">
        <v>878420</v>
      </c>
      <c r="G38" s="139">
        <f t="shared" si="1"/>
        <v>-17.626534004234877</v>
      </c>
      <c r="H38" s="123">
        <v>240</v>
      </c>
      <c r="I38" s="124">
        <f t="shared" si="2"/>
        <v>-645.14583333333337</v>
      </c>
      <c r="J38" s="166"/>
      <c r="K38" s="171">
        <v>34</v>
      </c>
      <c r="L38" s="160" t="s">
        <v>19</v>
      </c>
      <c r="M38" s="174">
        <v>13.011601955178456</v>
      </c>
      <c r="N38" s="166"/>
      <c r="O38" s="171">
        <v>34</v>
      </c>
      <c r="P38" s="160" t="s">
        <v>47</v>
      </c>
      <c r="Q38" s="177">
        <v>641.49355019629843</v>
      </c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</row>
    <row r="39" spans="1:36" s="112" customFormat="1" ht="13.35" customHeight="1">
      <c r="A39" s="159">
        <v>60</v>
      </c>
      <c r="B39" s="160" t="s">
        <v>30</v>
      </c>
      <c r="C39" s="144">
        <f>'Perequation horizontale'!K39+'Perequation horizontale'!L39</f>
        <v>-15057734</v>
      </c>
      <c r="D39" s="125">
        <f>'Perequation verticale'!J37</f>
        <v>0</v>
      </c>
      <c r="E39" s="126">
        <f t="shared" si="0"/>
        <v>-15057734</v>
      </c>
      <c r="F39" s="126">
        <v>231370500</v>
      </c>
      <c r="G39" s="140">
        <f t="shared" si="1"/>
        <v>-6.5080613129158635</v>
      </c>
      <c r="H39" s="127">
        <v>38241</v>
      </c>
      <c r="I39" s="128">
        <f t="shared" si="2"/>
        <v>-393.75889751837036</v>
      </c>
      <c r="J39" s="163"/>
      <c r="K39" s="157">
        <v>35</v>
      </c>
      <c r="L39" s="160" t="s">
        <v>15</v>
      </c>
      <c r="M39" s="174">
        <v>13.373237131620369</v>
      </c>
      <c r="N39" s="163"/>
      <c r="O39" s="157">
        <v>35</v>
      </c>
      <c r="P39" s="160" t="s">
        <v>19</v>
      </c>
      <c r="Q39" s="177">
        <v>653.17037037037039</v>
      </c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</row>
    <row r="40" spans="1:36" s="112" customFormat="1" ht="13.35" customHeight="1">
      <c r="A40" s="159">
        <v>61</v>
      </c>
      <c r="B40" s="160" t="s">
        <v>31</v>
      </c>
      <c r="C40" s="143">
        <f>'Perequation horizontale'!K40+'Perequation horizontale'!L40</f>
        <v>-114583</v>
      </c>
      <c r="D40" s="121">
        <f>'Perequation verticale'!J38</f>
        <v>-34445</v>
      </c>
      <c r="E40" s="122">
        <f t="shared" si="0"/>
        <v>-149028</v>
      </c>
      <c r="F40" s="122">
        <v>732442</v>
      </c>
      <c r="G40" s="139">
        <f t="shared" si="1"/>
        <v>-20.346730526103091</v>
      </c>
      <c r="H40" s="123">
        <v>228</v>
      </c>
      <c r="I40" s="124">
        <f t="shared" si="2"/>
        <v>-653.63157894736844</v>
      </c>
      <c r="J40" s="166"/>
      <c r="K40" s="159">
        <v>36</v>
      </c>
      <c r="L40" s="160" t="s">
        <v>47</v>
      </c>
      <c r="M40" s="174">
        <v>13.690015851593524</v>
      </c>
      <c r="N40" s="166"/>
      <c r="O40" s="159">
        <v>36</v>
      </c>
      <c r="P40" s="160" t="s">
        <v>2</v>
      </c>
      <c r="Q40" s="177">
        <v>717.29146191646191</v>
      </c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</row>
    <row r="41" spans="1:36" s="112" customFormat="1" ht="13.35" customHeight="1" thickBot="1">
      <c r="A41" s="161">
        <v>62</v>
      </c>
      <c r="B41" s="162" t="s">
        <v>32</v>
      </c>
      <c r="C41" s="144">
        <f>'Perequation horizontale'!K41+'Perequation horizontale'!L41</f>
        <v>-368138</v>
      </c>
      <c r="D41" s="125">
        <f>'Perequation verticale'!J39</f>
        <v>-307282</v>
      </c>
      <c r="E41" s="126">
        <f t="shared" si="0"/>
        <v>-675420</v>
      </c>
      <c r="F41" s="126">
        <v>4655345</v>
      </c>
      <c r="G41" s="140">
        <f t="shared" si="1"/>
        <v>-14.508484333599336</v>
      </c>
      <c r="H41" s="127">
        <v>952</v>
      </c>
      <c r="I41" s="128">
        <f t="shared" si="2"/>
        <v>-709.47478991596643</v>
      </c>
      <c r="J41" s="163"/>
      <c r="K41" s="172">
        <v>37</v>
      </c>
      <c r="L41" s="162" t="s">
        <v>34</v>
      </c>
      <c r="M41" s="175">
        <v>17.966973196464213</v>
      </c>
      <c r="N41" s="163"/>
      <c r="O41" s="172">
        <v>37</v>
      </c>
      <c r="P41" s="162" t="s">
        <v>34</v>
      </c>
      <c r="Q41" s="178">
        <v>1040.8453437951682</v>
      </c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</row>
    <row r="42" spans="1:36" s="113" customFormat="1" ht="18" customHeight="1" thickBot="1">
      <c r="A42" s="289" t="s">
        <v>33</v>
      </c>
      <c r="B42" s="290"/>
      <c r="C42" s="129">
        <f>-'Perequation horizontale'!K42</f>
        <v>-27782466</v>
      </c>
      <c r="D42" s="130">
        <f>SUM(D5:D41)</f>
        <v>-1279631</v>
      </c>
      <c r="E42" s="131">
        <f>SUM(C42:D42)</f>
        <v>-29062097</v>
      </c>
      <c r="F42" s="131">
        <f>SUM(F5:F40)</f>
        <v>1020628817</v>
      </c>
      <c r="G42" s="141">
        <f t="shared" si="1"/>
        <v>-2.8474697672581981</v>
      </c>
      <c r="H42" s="132">
        <f>SUM(H5:H41)</f>
        <v>174447</v>
      </c>
      <c r="I42" s="133">
        <f>-(E42/H42)</f>
        <v>166.59556770824378</v>
      </c>
      <c r="J42" s="166"/>
      <c r="K42" s="302" t="s">
        <v>42</v>
      </c>
      <c r="L42" s="303"/>
      <c r="M42" s="303"/>
      <c r="N42" s="303"/>
      <c r="O42" s="303"/>
      <c r="P42" s="303"/>
      <c r="Q42" s="304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</row>
    <row r="43" spans="1:36" s="112" customFormat="1" ht="15" customHeight="1" thickBot="1">
      <c r="A43" s="294" t="s">
        <v>72</v>
      </c>
      <c r="B43" s="295"/>
      <c r="C43" s="295"/>
      <c r="D43" s="295"/>
      <c r="E43" s="295"/>
      <c r="F43" s="295"/>
      <c r="G43" s="296"/>
      <c r="H43" s="116"/>
      <c r="I43" s="116"/>
      <c r="J43" s="116"/>
      <c r="K43" s="305" t="s">
        <v>43</v>
      </c>
      <c r="L43" s="306"/>
      <c r="M43" s="306"/>
      <c r="N43" s="306"/>
      <c r="O43" s="306"/>
      <c r="P43" s="306"/>
      <c r="Q43" s="307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</row>
    <row r="44" spans="1:36" s="112" customFormat="1" ht="12.6" customHeight="1">
      <c r="A44" s="168"/>
      <c r="B44" s="244"/>
      <c r="C44" s="245"/>
      <c r="D44" s="245"/>
      <c r="E44" s="245"/>
      <c r="F44" s="245"/>
      <c r="G44" s="245"/>
      <c r="H44" s="245"/>
      <c r="I44" s="245"/>
      <c r="J44" s="245"/>
      <c r="K44" s="168"/>
      <c r="L44" s="168"/>
      <c r="M44" s="168"/>
      <c r="N44" s="245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</row>
    <row r="45" spans="1:36" s="112" customFormat="1" ht="12.6" customHeight="1">
      <c r="A45" s="168"/>
      <c r="B45" s="244"/>
      <c r="C45" s="244"/>
      <c r="D45" s="244"/>
      <c r="E45" s="244"/>
      <c r="F45" s="244"/>
      <c r="G45" s="244"/>
      <c r="H45" s="244"/>
      <c r="I45" s="244"/>
      <c r="J45" s="244"/>
      <c r="K45" s="168"/>
      <c r="L45" s="168"/>
      <c r="M45" s="168"/>
      <c r="N45" s="244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</row>
    <row r="46" spans="1:36" s="112" customFormat="1" ht="12.6" customHeight="1">
      <c r="A46" s="168"/>
      <c r="B46" s="244"/>
      <c r="C46" s="244"/>
      <c r="D46" s="244"/>
      <c r="E46" s="244"/>
      <c r="F46" s="244"/>
      <c r="G46" s="244"/>
      <c r="H46" s="244"/>
      <c r="I46" s="244"/>
      <c r="J46" s="244"/>
      <c r="K46" s="168"/>
      <c r="L46" s="168"/>
      <c r="M46" s="168"/>
      <c r="N46" s="244"/>
      <c r="O46" s="246"/>
      <c r="P46" s="246"/>
      <c r="Q46" s="246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</row>
    <row r="47" spans="1:36" ht="12.6" customHeight="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46"/>
      <c r="L47" s="246"/>
      <c r="M47" s="246"/>
      <c r="N47" s="247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</row>
    <row r="48" spans="1:36" ht="12.6" customHeight="1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6"/>
      <c r="L48" s="246"/>
      <c r="M48" s="246"/>
      <c r="N48" s="247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</row>
    <row r="49" spans="1:36" ht="12.6" customHeight="1">
      <c r="A49" s="246"/>
      <c r="B49" s="247"/>
      <c r="C49" s="247"/>
      <c r="D49" s="247"/>
      <c r="E49" s="247"/>
      <c r="F49" s="247"/>
      <c r="G49" s="247"/>
      <c r="H49" s="247"/>
      <c r="I49" s="247"/>
      <c r="J49" s="247"/>
      <c r="K49" s="246"/>
      <c r="L49" s="246"/>
      <c r="M49" s="246"/>
      <c r="N49" s="247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246"/>
      <c r="AE49" s="246"/>
      <c r="AF49" s="246"/>
      <c r="AG49" s="246"/>
      <c r="AH49" s="246"/>
      <c r="AI49" s="246"/>
      <c r="AJ49" s="246"/>
    </row>
    <row r="50" spans="1:36" ht="12.6" customHeight="1">
      <c r="A50" s="246"/>
      <c r="B50" s="247"/>
      <c r="C50" s="247"/>
      <c r="D50" s="247"/>
      <c r="E50" s="247"/>
      <c r="F50" s="247"/>
      <c r="G50" s="247"/>
      <c r="H50" s="247"/>
      <c r="I50" s="247"/>
      <c r="J50" s="247"/>
      <c r="K50" s="246"/>
      <c r="L50" s="246"/>
      <c r="M50" s="246"/>
      <c r="N50" s="247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</row>
    <row r="51" spans="1:36" ht="12.6" customHeight="1">
      <c r="A51" s="246"/>
      <c r="B51" s="247"/>
      <c r="C51" s="247"/>
      <c r="D51" s="247"/>
      <c r="E51" s="247"/>
      <c r="F51" s="247"/>
      <c r="G51" s="247"/>
      <c r="H51" s="247"/>
      <c r="I51" s="247"/>
      <c r="J51" s="247"/>
      <c r="K51" s="246"/>
      <c r="L51" s="246"/>
      <c r="M51" s="246"/>
      <c r="N51" s="247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</row>
    <row r="52" spans="1:36" ht="12.6" customHeight="1">
      <c r="A52" s="246"/>
      <c r="B52" s="247"/>
      <c r="C52" s="247"/>
      <c r="D52" s="247"/>
      <c r="E52" s="247"/>
      <c r="F52" s="247"/>
      <c r="G52" s="247"/>
      <c r="H52" s="247"/>
      <c r="I52" s="247"/>
      <c r="J52" s="247"/>
      <c r="K52" s="246"/>
      <c r="L52" s="246"/>
      <c r="M52" s="246"/>
      <c r="N52" s="247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</row>
    <row r="53" spans="1:36" ht="12.6" customHeight="1">
      <c r="A53" s="246"/>
      <c r="B53" s="247"/>
      <c r="C53" s="247"/>
      <c r="D53" s="247"/>
      <c r="E53" s="247"/>
      <c r="F53" s="247"/>
      <c r="G53" s="247"/>
      <c r="H53" s="247"/>
      <c r="I53" s="247"/>
      <c r="J53" s="247"/>
      <c r="K53" s="246"/>
      <c r="L53" s="246"/>
      <c r="M53" s="246"/>
      <c r="N53" s="247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</row>
    <row r="54" spans="1:36" ht="12.6" customHeight="1">
      <c r="A54" s="246"/>
      <c r="B54" s="247"/>
      <c r="C54" s="247"/>
      <c r="D54" s="247"/>
      <c r="E54" s="247"/>
      <c r="F54" s="247"/>
      <c r="G54" s="247"/>
      <c r="H54" s="247"/>
      <c r="I54" s="247"/>
      <c r="J54" s="247"/>
      <c r="K54" s="246"/>
      <c r="L54" s="246"/>
      <c r="M54" s="246"/>
      <c r="N54" s="247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</row>
    <row r="55" spans="1:36" ht="12.6" customHeight="1">
      <c r="A55" s="246"/>
      <c r="B55" s="247"/>
      <c r="C55" s="247"/>
      <c r="D55" s="247"/>
      <c r="E55" s="247"/>
      <c r="F55" s="247"/>
      <c r="G55" s="247"/>
      <c r="H55" s="247"/>
      <c r="I55" s="247"/>
      <c r="J55" s="247"/>
      <c r="K55" s="246"/>
      <c r="L55" s="246"/>
      <c r="M55" s="246"/>
      <c r="N55" s="247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</row>
    <row r="56" spans="1:36" ht="12.6" customHeight="1">
      <c r="A56" s="246"/>
      <c r="B56" s="247"/>
      <c r="C56" s="247"/>
      <c r="D56" s="247"/>
      <c r="E56" s="247"/>
      <c r="F56" s="247"/>
      <c r="G56" s="247"/>
      <c r="H56" s="247"/>
      <c r="I56" s="247"/>
      <c r="J56" s="247"/>
      <c r="K56" s="246"/>
      <c r="L56" s="246"/>
      <c r="M56" s="246"/>
      <c r="N56" s="247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</row>
    <row r="57" spans="1:36" ht="12.6" customHeight="1">
      <c r="A57" s="246"/>
      <c r="B57" s="247"/>
      <c r="C57" s="247"/>
      <c r="D57" s="247"/>
      <c r="E57" s="247"/>
      <c r="F57" s="247"/>
      <c r="G57" s="247"/>
      <c r="H57" s="247"/>
      <c r="I57" s="247"/>
      <c r="J57" s="247"/>
      <c r="K57" s="246"/>
      <c r="L57" s="246"/>
      <c r="M57" s="246"/>
      <c r="N57" s="247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</row>
    <row r="58" spans="1:36" ht="12.6" customHeight="1">
      <c r="A58" s="246"/>
      <c r="B58" s="247"/>
      <c r="C58" s="247"/>
      <c r="D58" s="247"/>
      <c r="E58" s="247"/>
      <c r="F58" s="247"/>
      <c r="G58" s="247"/>
      <c r="H58" s="247"/>
      <c r="I58" s="247"/>
      <c r="J58" s="247"/>
      <c r="K58" s="246"/>
      <c r="L58" s="246"/>
      <c r="M58" s="246"/>
      <c r="N58" s="247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</row>
    <row r="59" spans="1:36" ht="12.6" customHeight="1">
      <c r="A59" s="246"/>
      <c r="B59" s="247"/>
      <c r="C59" s="247"/>
      <c r="D59" s="247"/>
      <c r="E59" s="247"/>
      <c r="F59" s="247"/>
      <c r="G59" s="247"/>
      <c r="H59" s="247"/>
      <c r="I59" s="247"/>
      <c r="J59" s="247"/>
      <c r="K59" s="246"/>
      <c r="L59" s="246"/>
      <c r="M59" s="246"/>
      <c r="N59" s="247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</row>
    <row r="60" spans="1:36" ht="12.6" customHeight="1">
      <c r="A60" s="246"/>
      <c r="B60" s="247"/>
      <c r="C60" s="247"/>
      <c r="D60" s="247"/>
      <c r="E60" s="247"/>
      <c r="F60" s="247"/>
      <c r="G60" s="247"/>
      <c r="H60" s="247"/>
      <c r="I60" s="247"/>
      <c r="J60" s="247"/>
      <c r="K60" s="246"/>
      <c r="L60" s="246"/>
      <c r="M60" s="246"/>
      <c r="N60" s="247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</row>
    <row r="61" spans="1:36" ht="12.6" customHeight="1">
      <c r="A61" s="246"/>
      <c r="B61" s="247"/>
      <c r="C61" s="247"/>
      <c r="D61" s="247"/>
      <c r="E61" s="247"/>
      <c r="F61" s="247"/>
      <c r="G61" s="247"/>
      <c r="H61" s="247"/>
      <c r="I61" s="247"/>
      <c r="J61" s="247"/>
      <c r="K61" s="246"/>
      <c r="L61" s="246"/>
      <c r="M61" s="246"/>
      <c r="N61" s="247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</row>
    <row r="62" spans="1:36" ht="12.6" customHeight="1">
      <c r="A62" s="246"/>
      <c r="B62" s="247"/>
      <c r="C62" s="247"/>
      <c r="D62" s="247"/>
      <c r="E62" s="247"/>
      <c r="F62" s="247"/>
      <c r="G62" s="247"/>
      <c r="H62" s="247"/>
      <c r="I62" s="247"/>
      <c r="J62" s="247"/>
      <c r="K62" s="246"/>
      <c r="L62" s="246"/>
      <c r="M62" s="246"/>
      <c r="N62" s="247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</row>
    <row r="63" spans="1:36" ht="12.6" customHeight="1">
      <c r="A63" s="246"/>
      <c r="B63" s="247"/>
      <c r="C63" s="247"/>
      <c r="D63" s="247"/>
      <c r="E63" s="247"/>
      <c r="F63" s="247"/>
      <c r="G63" s="247"/>
      <c r="H63" s="247"/>
      <c r="I63" s="247"/>
      <c r="J63" s="247"/>
      <c r="K63" s="246"/>
      <c r="L63" s="246"/>
      <c r="M63" s="246"/>
      <c r="N63" s="247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</row>
    <row r="64" spans="1:36" ht="12.6" customHeight="1">
      <c r="A64" s="246"/>
      <c r="B64" s="247"/>
      <c r="C64" s="247"/>
      <c r="D64" s="247"/>
      <c r="E64" s="247"/>
      <c r="F64" s="247"/>
      <c r="G64" s="247"/>
      <c r="H64" s="247"/>
      <c r="I64" s="247"/>
      <c r="J64" s="247"/>
      <c r="K64" s="246"/>
      <c r="L64" s="246"/>
      <c r="M64" s="246"/>
      <c r="N64" s="247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</row>
    <row r="65" spans="1:36" ht="12.6" customHeight="1">
      <c r="A65" s="246"/>
      <c r="B65" s="247"/>
      <c r="C65" s="247"/>
      <c r="D65" s="247"/>
      <c r="E65" s="247"/>
      <c r="F65" s="247"/>
      <c r="G65" s="247"/>
      <c r="H65" s="247"/>
      <c r="I65" s="247"/>
      <c r="J65" s="247"/>
      <c r="K65" s="246"/>
      <c r="L65" s="246"/>
      <c r="M65" s="246"/>
      <c r="N65" s="247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46"/>
      <c r="AH65" s="246"/>
      <c r="AI65" s="246"/>
      <c r="AJ65" s="246"/>
    </row>
    <row r="66" spans="1:36" ht="12.6" customHeight="1">
      <c r="A66" s="246"/>
      <c r="B66" s="247"/>
      <c r="C66" s="247"/>
      <c r="D66" s="247"/>
      <c r="E66" s="247"/>
      <c r="F66" s="247"/>
      <c r="G66" s="247"/>
      <c r="H66" s="247"/>
      <c r="I66" s="247"/>
      <c r="J66" s="247"/>
      <c r="K66" s="246"/>
      <c r="L66" s="246"/>
      <c r="M66" s="246"/>
      <c r="N66" s="247"/>
      <c r="O66" s="246"/>
      <c r="P66" s="246"/>
      <c r="Q66" s="246"/>
      <c r="R66" s="246"/>
      <c r="S66" s="246"/>
      <c r="T66" s="246"/>
      <c r="U66" s="246"/>
      <c r="V66" s="246"/>
      <c r="W66" s="246"/>
      <c r="X66" s="246"/>
      <c r="Y66" s="246"/>
      <c r="Z66" s="246"/>
      <c r="AA66" s="246"/>
      <c r="AB66" s="246"/>
      <c r="AC66" s="246"/>
      <c r="AD66" s="246"/>
      <c r="AE66" s="246"/>
      <c r="AF66" s="246"/>
      <c r="AG66" s="246"/>
      <c r="AH66" s="246"/>
      <c r="AI66" s="246"/>
      <c r="AJ66" s="246"/>
    </row>
  </sheetData>
  <sheetProtection sheet="1" objects="1" scenarios="1"/>
  <mergeCells count="15">
    <mergeCell ref="A43:G43"/>
    <mergeCell ref="G2:G4"/>
    <mergeCell ref="H2:H4"/>
    <mergeCell ref="C2:E2"/>
    <mergeCell ref="K42:Q42"/>
    <mergeCell ref="K43:Q43"/>
    <mergeCell ref="K2:K4"/>
    <mergeCell ref="L2:M4"/>
    <mergeCell ref="O2:O4"/>
    <mergeCell ref="P2:Q4"/>
    <mergeCell ref="I2:I4"/>
    <mergeCell ref="A2:B4"/>
    <mergeCell ref="E3:E4"/>
    <mergeCell ref="A42:B42"/>
    <mergeCell ref="F2:F4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5"/>
  <sheetViews>
    <sheetView zoomScale="150" zoomScaleNormal="150" workbookViewId="0">
      <pane xSplit="2" ySplit="3" topLeftCell="C13" activePane="bottomRight" state="frozen"/>
      <selection activeCell="I28" sqref="I28"/>
      <selection pane="topRight" activeCell="I28" sqref="I28"/>
      <selection pane="bottomLeft" activeCell="I28" sqref="I28"/>
      <selection pane="bottomRight" activeCell="O16" sqref="O16"/>
    </sheetView>
  </sheetViews>
  <sheetFormatPr baseColWidth="10" defaultRowHeight="9"/>
  <cols>
    <col min="1" max="1" width="2.7109375" style="180" customWidth="1"/>
    <col min="2" max="2" width="20.7109375" style="180" customWidth="1"/>
    <col min="3" max="3" width="8.7109375" style="181" customWidth="1"/>
    <col min="4" max="4" width="10.7109375" style="180" customWidth="1"/>
    <col min="5" max="5" width="2.28515625" style="180" customWidth="1"/>
    <col min="6" max="6" width="2.7109375" style="180" customWidth="1"/>
    <col min="7" max="7" width="20.7109375" style="180" customWidth="1"/>
    <col min="8" max="9" width="9.7109375" style="180" customWidth="1"/>
    <col min="10" max="10" width="2.28515625" style="180" customWidth="1"/>
    <col min="11" max="11" width="2.7109375" style="180" customWidth="1"/>
    <col min="12" max="12" width="20.7109375" style="180" customWidth="1"/>
    <col min="13" max="14" width="9.7109375" style="180" customWidth="1"/>
    <col min="15" max="15" width="10.7109375" style="180" customWidth="1"/>
    <col min="16" max="16384" width="11.42578125" style="180"/>
  </cols>
  <sheetData>
    <row r="1" spans="1:26" s="1" customFormat="1" ht="18" customHeight="1" thickBot="1">
      <c r="A1" s="10" t="s">
        <v>89</v>
      </c>
      <c r="B1" s="9"/>
      <c r="C1" s="18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s="179" customFormat="1" ht="14.1" customHeight="1">
      <c r="A2" s="308" t="s">
        <v>79</v>
      </c>
      <c r="B2" s="317" t="s">
        <v>38</v>
      </c>
      <c r="C2" s="326" t="s">
        <v>80</v>
      </c>
      <c r="D2" s="328" t="s">
        <v>83</v>
      </c>
      <c r="E2" s="183"/>
      <c r="F2" s="308" t="s">
        <v>79</v>
      </c>
      <c r="G2" s="317" t="s">
        <v>38</v>
      </c>
      <c r="H2" s="319" t="s">
        <v>85</v>
      </c>
      <c r="I2" s="321" t="s">
        <v>84</v>
      </c>
      <c r="J2" s="183"/>
      <c r="K2" s="308" t="s">
        <v>79</v>
      </c>
      <c r="L2" s="317" t="s">
        <v>38</v>
      </c>
      <c r="M2" s="319" t="s">
        <v>85</v>
      </c>
      <c r="N2" s="319" t="s">
        <v>86</v>
      </c>
      <c r="O2" s="321" t="s">
        <v>87</v>
      </c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 spans="1:26" s="179" customFormat="1" ht="14.1" customHeight="1" thickBot="1">
      <c r="A3" s="325"/>
      <c r="B3" s="318"/>
      <c r="C3" s="327"/>
      <c r="D3" s="329" t="s">
        <v>36</v>
      </c>
      <c r="E3" s="183"/>
      <c r="F3" s="325"/>
      <c r="G3" s="318"/>
      <c r="H3" s="320"/>
      <c r="I3" s="322" t="s">
        <v>44</v>
      </c>
      <c r="J3" s="183"/>
      <c r="K3" s="325"/>
      <c r="L3" s="318"/>
      <c r="M3" s="320"/>
      <c r="N3" s="320"/>
      <c r="O3" s="322" t="s">
        <v>44</v>
      </c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</row>
    <row r="4" spans="1:26" s="179" customFormat="1" ht="13.35" customHeight="1" thickBot="1">
      <c r="A4" s="145">
        <v>1</v>
      </c>
      <c r="B4" s="146" t="s">
        <v>19</v>
      </c>
      <c r="C4" s="209">
        <v>64</v>
      </c>
      <c r="D4" s="218">
        <v>7180.1408423328157</v>
      </c>
      <c r="E4" s="184"/>
      <c r="F4" s="203">
        <v>1</v>
      </c>
      <c r="G4" s="199" t="s">
        <v>0</v>
      </c>
      <c r="H4" s="216">
        <v>-258.00880503144651</v>
      </c>
      <c r="I4" s="218">
        <v>6729.0447501762555</v>
      </c>
      <c r="J4" s="184"/>
      <c r="K4" s="198">
        <v>1</v>
      </c>
      <c r="L4" s="146" t="s">
        <v>0</v>
      </c>
      <c r="M4" s="216">
        <v>-258.00880503144651</v>
      </c>
      <c r="N4" s="217">
        <v>0</v>
      </c>
      <c r="O4" s="218">
        <v>6729.0447501762555</v>
      </c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1:26" s="179" customFormat="1" ht="13.35" customHeight="1">
      <c r="A5" s="74">
        <v>2</v>
      </c>
      <c r="B5" s="147" t="s">
        <v>0</v>
      </c>
      <c r="C5" s="210">
        <v>62</v>
      </c>
      <c r="D5" s="224">
        <v>6987.0535552077017</v>
      </c>
      <c r="E5" s="184"/>
      <c r="F5" s="204">
        <v>2</v>
      </c>
      <c r="G5" s="205" t="s">
        <v>19</v>
      </c>
      <c r="H5" s="219">
        <v>-653.17037037037039</v>
      </c>
      <c r="I5" s="224">
        <v>6526.9704719624451</v>
      </c>
      <c r="J5" s="184"/>
      <c r="K5" s="145">
        <v>2</v>
      </c>
      <c r="L5" s="147" t="s">
        <v>19</v>
      </c>
      <c r="M5" s="219">
        <v>-653.17037037037039</v>
      </c>
      <c r="N5" s="220">
        <v>0</v>
      </c>
      <c r="O5" s="224">
        <v>6526.9704719624451</v>
      </c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</row>
    <row r="6" spans="1:26" s="179" customFormat="1" ht="13.35" customHeight="1">
      <c r="A6" s="74">
        <v>3</v>
      </c>
      <c r="B6" s="147" t="s">
        <v>15</v>
      </c>
      <c r="C6" s="210">
        <v>60</v>
      </c>
      <c r="D6" s="224">
        <v>6606.1849701825167</v>
      </c>
      <c r="E6" s="184"/>
      <c r="F6" s="74">
        <v>3</v>
      </c>
      <c r="G6" s="147" t="s">
        <v>5</v>
      </c>
      <c r="H6" s="219">
        <v>-169.83657587548637</v>
      </c>
      <c r="I6" s="224">
        <v>6237.0494828644723</v>
      </c>
      <c r="J6" s="184"/>
      <c r="K6" s="74">
        <v>3</v>
      </c>
      <c r="L6" s="147" t="s">
        <v>5</v>
      </c>
      <c r="M6" s="219">
        <v>-169.83657587548637</v>
      </c>
      <c r="N6" s="220">
        <v>0</v>
      </c>
      <c r="O6" s="224">
        <v>6237.0494828644723</v>
      </c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</row>
    <row r="7" spans="1:26" s="179" customFormat="1" ht="13.35" customHeight="1" thickBot="1">
      <c r="A7" s="74">
        <v>4</v>
      </c>
      <c r="B7" s="147" t="s">
        <v>5</v>
      </c>
      <c r="C7" s="210">
        <v>68</v>
      </c>
      <c r="D7" s="224">
        <v>6406.8860587399586</v>
      </c>
      <c r="E7" s="184"/>
      <c r="F7" s="200">
        <v>4</v>
      </c>
      <c r="G7" s="147" t="s">
        <v>15</v>
      </c>
      <c r="H7" s="219">
        <v>-595.37767584097855</v>
      </c>
      <c r="I7" s="224">
        <v>6010.8072943415382</v>
      </c>
      <c r="J7" s="184"/>
      <c r="K7" s="200">
        <v>4</v>
      </c>
      <c r="L7" s="147" t="s">
        <v>15</v>
      </c>
      <c r="M7" s="219">
        <v>-595.37767584097855</v>
      </c>
      <c r="N7" s="220">
        <v>0</v>
      </c>
      <c r="O7" s="224">
        <v>6010.8072943415382</v>
      </c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</row>
    <row r="8" spans="1:26" s="179" customFormat="1" ht="13.35" customHeight="1">
      <c r="A8" s="74">
        <v>5</v>
      </c>
      <c r="B8" s="147" t="s">
        <v>34</v>
      </c>
      <c r="C8" s="210">
        <v>52</v>
      </c>
      <c r="D8" s="224">
        <v>6076.5444908218269</v>
      </c>
      <c r="E8" s="184"/>
      <c r="F8" s="145">
        <v>5</v>
      </c>
      <c r="G8" s="147" t="s">
        <v>1</v>
      </c>
      <c r="H8" s="219">
        <v>-222.7467332820907</v>
      </c>
      <c r="I8" s="224">
        <v>5557.520007147883</v>
      </c>
      <c r="J8" s="184"/>
      <c r="K8" s="145">
        <v>5</v>
      </c>
      <c r="L8" s="147" t="s">
        <v>1</v>
      </c>
      <c r="M8" s="219">
        <v>-222.7467332820907</v>
      </c>
      <c r="N8" s="220">
        <v>0</v>
      </c>
      <c r="O8" s="224">
        <v>5557.520007147883</v>
      </c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</row>
    <row r="9" spans="1:26" s="179" customFormat="1" ht="13.35" customHeight="1">
      <c r="A9" s="74">
        <v>6</v>
      </c>
      <c r="B9" s="147" t="s">
        <v>1</v>
      </c>
      <c r="C9" s="210">
        <v>65</v>
      </c>
      <c r="D9" s="224">
        <v>5780.2667404299737</v>
      </c>
      <c r="E9" s="184"/>
      <c r="F9" s="74">
        <v>6</v>
      </c>
      <c r="G9" s="147" t="s">
        <v>11</v>
      </c>
      <c r="H9" s="219">
        <v>-91.268643885665156</v>
      </c>
      <c r="I9" s="224">
        <v>5431.6496672770381</v>
      </c>
      <c r="J9" s="184"/>
      <c r="K9" s="74">
        <v>6</v>
      </c>
      <c r="L9" s="147" t="s">
        <v>11</v>
      </c>
      <c r="M9" s="219">
        <v>-91.268643885665156</v>
      </c>
      <c r="N9" s="220">
        <v>0</v>
      </c>
      <c r="O9" s="224">
        <v>5431.6496672770381</v>
      </c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</row>
    <row r="10" spans="1:26" s="179" customFormat="1" ht="13.35" customHeight="1" thickBot="1">
      <c r="A10" s="74">
        <v>7</v>
      </c>
      <c r="B10" s="147" t="s">
        <v>2</v>
      </c>
      <c r="C10" s="210">
        <v>61</v>
      </c>
      <c r="D10" s="224">
        <v>5777.8317144609218</v>
      </c>
      <c r="E10" s="184"/>
      <c r="F10" s="200">
        <v>7</v>
      </c>
      <c r="G10" s="147" t="s">
        <v>23</v>
      </c>
      <c r="H10" s="219">
        <v>81.468449931412891</v>
      </c>
      <c r="I10" s="224">
        <v>5391.5250753192431</v>
      </c>
      <c r="J10" s="184"/>
      <c r="K10" s="200">
        <v>7</v>
      </c>
      <c r="L10" s="147" t="s">
        <v>23</v>
      </c>
      <c r="M10" s="219">
        <v>81.468449931412891</v>
      </c>
      <c r="N10" s="220">
        <v>0</v>
      </c>
      <c r="O10" s="224">
        <v>5391.5250753192431</v>
      </c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</row>
    <row r="11" spans="1:26" s="179" customFormat="1" ht="13.35" customHeight="1">
      <c r="A11" s="74">
        <v>8</v>
      </c>
      <c r="B11" s="147" t="s">
        <v>47</v>
      </c>
      <c r="C11" s="211">
        <v>62.838299999999997</v>
      </c>
      <c r="D11" s="224">
        <v>5657.3396539840624</v>
      </c>
      <c r="E11" s="184"/>
      <c r="F11" s="145">
        <v>8</v>
      </c>
      <c r="G11" s="147" t="s">
        <v>24</v>
      </c>
      <c r="H11" s="219">
        <v>-221.61363636363637</v>
      </c>
      <c r="I11" s="224">
        <v>5366.3430884643349</v>
      </c>
      <c r="J11" s="184"/>
      <c r="K11" s="145">
        <v>8</v>
      </c>
      <c r="L11" s="147" t="s">
        <v>24</v>
      </c>
      <c r="M11" s="219">
        <v>-221.61363636363637</v>
      </c>
      <c r="N11" s="220">
        <v>0</v>
      </c>
      <c r="O11" s="224">
        <v>5366.3430884643349</v>
      </c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</row>
    <row r="12" spans="1:26" s="179" customFormat="1" ht="13.35" customHeight="1">
      <c r="A12" s="74">
        <v>9</v>
      </c>
      <c r="B12" s="147" t="s">
        <v>24</v>
      </c>
      <c r="C12" s="210">
        <v>60</v>
      </c>
      <c r="D12" s="224">
        <v>5587.9567248279709</v>
      </c>
      <c r="E12" s="184"/>
      <c r="F12" s="74">
        <v>9</v>
      </c>
      <c r="G12" s="147" t="s">
        <v>14</v>
      </c>
      <c r="H12" s="219">
        <v>-108.42110790233657</v>
      </c>
      <c r="I12" s="224">
        <v>5317.6185290694248</v>
      </c>
      <c r="J12" s="184"/>
      <c r="K12" s="74">
        <v>9</v>
      </c>
      <c r="L12" s="147" t="s">
        <v>14</v>
      </c>
      <c r="M12" s="219">
        <v>-108.42110790233657</v>
      </c>
      <c r="N12" s="220">
        <v>0</v>
      </c>
      <c r="O12" s="224">
        <v>5317.6185290694248</v>
      </c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</row>
    <row r="13" spans="1:26" s="179" customFormat="1" ht="13.35" customHeight="1" thickBot="1">
      <c r="A13" s="74">
        <v>10</v>
      </c>
      <c r="B13" s="147" t="s">
        <v>11</v>
      </c>
      <c r="C13" s="210">
        <v>69</v>
      </c>
      <c r="D13" s="224">
        <v>5522.9183111627035</v>
      </c>
      <c r="E13" s="184"/>
      <c r="F13" s="193">
        <v>10</v>
      </c>
      <c r="G13" s="194" t="s">
        <v>12</v>
      </c>
      <c r="H13" s="221">
        <v>10.147222222222222</v>
      </c>
      <c r="I13" s="234">
        <v>5184.874876208909</v>
      </c>
      <c r="J13" s="184"/>
      <c r="K13" s="193">
        <v>10</v>
      </c>
      <c r="L13" s="194" t="s">
        <v>12</v>
      </c>
      <c r="M13" s="221">
        <v>10.147222222222222</v>
      </c>
      <c r="N13" s="222">
        <v>0</v>
      </c>
      <c r="O13" s="234">
        <v>5184.874876208909</v>
      </c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</row>
    <row r="14" spans="1:26" s="179" customFormat="1" ht="13.35" customHeight="1" thickTop="1" thickBot="1">
      <c r="A14" s="74">
        <v>11</v>
      </c>
      <c r="B14" s="147" t="s">
        <v>14</v>
      </c>
      <c r="C14" s="210">
        <v>66</v>
      </c>
      <c r="D14" s="224">
        <v>5426.039636971761</v>
      </c>
      <c r="E14" s="184"/>
      <c r="F14" s="145">
        <v>11</v>
      </c>
      <c r="G14" s="147" t="s">
        <v>2</v>
      </c>
      <c r="H14" s="219">
        <v>-717.29146191646191</v>
      </c>
      <c r="I14" s="225">
        <v>5060.5402525444597</v>
      </c>
      <c r="J14" s="184"/>
      <c r="K14" s="191">
        <v>11</v>
      </c>
      <c r="L14" s="192" t="s">
        <v>2</v>
      </c>
      <c r="M14" s="219">
        <v>-717.29146191646191</v>
      </c>
      <c r="N14" s="220">
        <v>0</v>
      </c>
      <c r="O14" s="225">
        <v>5060.5402525444597</v>
      </c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</row>
    <row r="15" spans="1:26" s="179" customFormat="1" ht="13.35" customHeight="1" thickBot="1">
      <c r="A15" s="193">
        <v>12</v>
      </c>
      <c r="B15" s="194" t="s">
        <v>23</v>
      </c>
      <c r="C15" s="212">
        <v>64</v>
      </c>
      <c r="D15" s="234">
        <v>5310.0566253878305</v>
      </c>
      <c r="E15" s="184"/>
      <c r="F15" s="145">
        <v>12</v>
      </c>
      <c r="G15" s="147" t="s">
        <v>34</v>
      </c>
      <c r="H15" s="219">
        <v>-1040.8453437951682</v>
      </c>
      <c r="I15" s="225">
        <v>5035.6991470266585</v>
      </c>
      <c r="J15" s="184"/>
      <c r="K15" s="145">
        <v>12</v>
      </c>
      <c r="L15" s="147" t="s">
        <v>34</v>
      </c>
      <c r="M15" s="219">
        <v>-1040.8453437951682</v>
      </c>
      <c r="N15" s="220">
        <v>0</v>
      </c>
      <c r="O15" s="225">
        <v>5035.6991470266585</v>
      </c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</row>
    <row r="16" spans="1:26" s="179" customFormat="1" ht="13.35" customHeight="1" thickTop="1" thickBot="1">
      <c r="A16" s="191">
        <v>13</v>
      </c>
      <c r="B16" s="192" t="s">
        <v>12</v>
      </c>
      <c r="C16" s="213">
        <v>68</v>
      </c>
      <c r="D16" s="235">
        <v>5174.7276539866871</v>
      </c>
      <c r="E16" s="184"/>
      <c r="F16" s="145">
        <v>13</v>
      </c>
      <c r="G16" s="147" t="s">
        <v>47</v>
      </c>
      <c r="H16" s="219">
        <v>-641.49355019629843</v>
      </c>
      <c r="I16" s="225">
        <v>5015.8461037877642</v>
      </c>
      <c r="J16" s="184"/>
      <c r="K16" s="145">
        <v>13</v>
      </c>
      <c r="L16" s="192" t="s">
        <v>47</v>
      </c>
      <c r="M16" s="219">
        <v>-641.49355019629843</v>
      </c>
      <c r="N16" s="220">
        <v>0</v>
      </c>
      <c r="O16" s="225">
        <v>5015.8461037877642</v>
      </c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</row>
    <row r="17" spans="1:26" s="179" customFormat="1" ht="13.35" customHeight="1">
      <c r="A17" s="191">
        <v>14</v>
      </c>
      <c r="B17" s="192" t="s">
        <v>6</v>
      </c>
      <c r="C17" s="210">
        <v>61</v>
      </c>
      <c r="D17" s="225">
        <v>5138.2781376947487</v>
      </c>
      <c r="E17" s="184"/>
      <c r="F17" s="145">
        <v>14</v>
      </c>
      <c r="G17" s="147" t="s">
        <v>30</v>
      </c>
      <c r="H17" s="219">
        <v>393.75889751837036</v>
      </c>
      <c r="I17" s="225">
        <v>4851.0730772800616</v>
      </c>
      <c r="J17" s="184"/>
      <c r="K17" s="145">
        <v>14</v>
      </c>
      <c r="L17" s="192" t="s">
        <v>32</v>
      </c>
      <c r="M17" s="219">
        <v>709.47478991596643</v>
      </c>
      <c r="N17" s="219">
        <v>317.7679699156497</v>
      </c>
      <c r="O17" s="225">
        <v>5006.3700264677364</v>
      </c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</row>
    <row r="18" spans="1:26" s="179" customFormat="1" ht="13.35" customHeight="1">
      <c r="A18" s="191">
        <v>15</v>
      </c>
      <c r="B18" s="192" t="s">
        <v>9</v>
      </c>
      <c r="C18" s="210">
        <v>63</v>
      </c>
      <c r="D18" s="225">
        <v>4899.2793144073439</v>
      </c>
      <c r="E18" s="184"/>
      <c r="F18" s="74">
        <v>15</v>
      </c>
      <c r="G18" s="147" t="s">
        <v>6</v>
      </c>
      <c r="H18" s="219">
        <v>-292.29772368717602</v>
      </c>
      <c r="I18" s="225">
        <v>4845.980414007573</v>
      </c>
      <c r="J18" s="184"/>
      <c r="K18" s="74">
        <v>15</v>
      </c>
      <c r="L18" s="192" t="s">
        <v>30</v>
      </c>
      <c r="M18" s="219">
        <v>393.75889751837036</v>
      </c>
      <c r="N18" s="220">
        <v>0</v>
      </c>
      <c r="O18" s="225">
        <v>4851.0730772800616</v>
      </c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</row>
    <row r="19" spans="1:26" s="179" customFormat="1" ht="13.35" customHeight="1" thickBot="1">
      <c r="A19" s="74">
        <v>16</v>
      </c>
      <c r="B19" s="147" t="s">
        <v>3</v>
      </c>
      <c r="C19" s="210">
        <v>61</v>
      </c>
      <c r="D19" s="225">
        <v>4812.5154142862539</v>
      </c>
      <c r="E19" s="184"/>
      <c r="F19" s="200">
        <v>16</v>
      </c>
      <c r="G19" s="147" t="s">
        <v>20</v>
      </c>
      <c r="H19" s="219">
        <v>400.12080536912754</v>
      </c>
      <c r="I19" s="225">
        <v>4760.3358833844086</v>
      </c>
      <c r="J19" s="184"/>
      <c r="K19" s="200">
        <v>16</v>
      </c>
      <c r="L19" s="147" t="s">
        <v>6</v>
      </c>
      <c r="M19" s="219">
        <v>-292.29772368717602</v>
      </c>
      <c r="N19" s="220">
        <v>0</v>
      </c>
      <c r="O19" s="225">
        <v>4845.980414007573</v>
      </c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</row>
    <row r="20" spans="1:26" s="179" customFormat="1" ht="13.35" customHeight="1">
      <c r="A20" s="74">
        <v>17</v>
      </c>
      <c r="B20" s="147" t="s">
        <v>48</v>
      </c>
      <c r="C20" s="211">
        <v>64.986500000000007</v>
      </c>
      <c r="D20" s="225">
        <v>4619.0635723741116</v>
      </c>
      <c r="E20" s="184"/>
      <c r="F20" s="145">
        <v>17</v>
      </c>
      <c r="G20" s="147" t="s">
        <v>32</v>
      </c>
      <c r="H20" s="219">
        <v>709.47478991596643</v>
      </c>
      <c r="I20" s="225">
        <v>4688.6020565520867</v>
      </c>
      <c r="J20" s="184"/>
      <c r="K20" s="145">
        <v>17</v>
      </c>
      <c r="L20" s="147" t="s">
        <v>29</v>
      </c>
      <c r="M20" s="219">
        <v>645.14583333333337</v>
      </c>
      <c r="N20" s="219">
        <v>243.87438175915895</v>
      </c>
      <c r="O20" s="225">
        <v>4804.310345245789</v>
      </c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</row>
    <row r="21" spans="1:26" s="179" customFormat="1" ht="13.35" customHeight="1">
      <c r="A21" s="74">
        <v>18</v>
      </c>
      <c r="B21" s="147" t="s">
        <v>16</v>
      </c>
      <c r="C21" s="210">
        <v>70</v>
      </c>
      <c r="D21" s="225">
        <v>4485.0148554367643</v>
      </c>
      <c r="E21" s="184"/>
      <c r="F21" s="74">
        <v>18</v>
      </c>
      <c r="G21" s="147" t="s">
        <v>48</v>
      </c>
      <c r="H21" s="219">
        <v>47.836663117680217</v>
      </c>
      <c r="I21" s="225">
        <v>4666.900235491792</v>
      </c>
      <c r="J21" s="184"/>
      <c r="K21" s="74">
        <v>18</v>
      </c>
      <c r="L21" s="147" t="s">
        <v>20</v>
      </c>
      <c r="M21" s="219">
        <v>400.12080536912754</v>
      </c>
      <c r="N21" s="220">
        <v>0</v>
      </c>
      <c r="O21" s="225">
        <v>4760.3358833844086</v>
      </c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</row>
    <row r="22" spans="1:26" s="179" customFormat="1" ht="13.35" customHeight="1" thickBot="1">
      <c r="A22" s="74">
        <v>19</v>
      </c>
      <c r="B22" s="147" t="s">
        <v>30</v>
      </c>
      <c r="C22" s="210">
        <v>70</v>
      </c>
      <c r="D22" s="225">
        <v>4457.3141797616909</v>
      </c>
      <c r="E22" s="184"/>
      <c r="F22" s="200">
        <v>19</v>
      </c>
      <c r="G22" s="147" t="s">
        <v>9</v>
      </c>
      <c r="H22" s="219">
        <v>-249.1878932523324</v>
      </c>
      <c r="I22" s="225">
        <v>4650.0914211550116</v>
      </c>
      <c r="J22" s="184"/>
      <c r="K22" s="200">
        <v>19</v>
      </c>
      <c r="L22" s="147" t="s">
        <v>48</v>
      </c>
      <c r="M22" s="219">
        <v>47.836663117680217</v>
      </c>
      <c r="N22" s="220">
        <v>0</v>
      </c>
      <c r="O22" s="225">
        <v>4666.900235491792</v>
      </c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</row>
    <row r="23" spans="1:26" s="179" customFormat="1" ht="13.35" customHeight="1">
      <c r="A23" s="74">
        <v>20</v>
      </c>
      <c r="B23" s="147" t="s">
        <v>20</v>
      </c>
      <c r="C23" s="210">
        <v>70</v>
      </c>
      <c r="D23" s="225">
        <v>4360.2150780152806</v>
      </c>
      <c r="E23" s="184"/>
      <c r="F23" s="145">
        <v>20</v>
      </c>
      <c r="G23" s="147" t="s">
        <v>16</v>
      </c>
      <c r="H23" s="219">
        <v>117.59139344262294</v>
      </c>
      <c r="I23" s="225">
        <v>4602.6062488793868</v>
      </c>
      <c r="J23" s="184"/>
      <c r="K23" s="145">
        <v>20</v>
      </c>
      <c r="L23" s="147" t="s">
        <v>9</v>
      </c>
      <c r="M23" s="219">
        <v>-249.1878932523324</v>
      </c>
      <c r="N23" s="220">
        <v>0</v>
      </c>
      <c r="O23" s="225">
        <v>4650.0914211550116</v>
      </c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</row>
    <row r="24" spans="1:26" s="179" customFormat="1" ht="13.35" customHeight="1">
      <c r="A24" s="74">
        <v>21</v>
      </c>
      <c r="B24" s="147" t="s">
        <v>4</v>
      </c>
      <c r="C24" s="210">
        <v>74</v>
      </c>
      <c r="D24" s="225">
        <v>4348.4310708526555</v>
      </c>
      <c r="E24" s="184"/>
      <c r="F24" s="74">
        <v>21</v>
      </c>
      <c r="G24" s="147" t="s">
        <v>4</v>
      </c>
      <c r="H24" s="219">
        <v>238.80448383733057</v>
      </c>
      <c r="I24" s="225">
        <v>4587.2355546899862</v>
      </c>
      <c r="J24" s="184"/>
      <c r="K24" s="74">
        <v>21</v>
      </c>
      <c r="L24" s="147" t="s">
        <v>16</v>
      </c>
      <c r="M24" s="219">
        <v>117.59139344262294</v>
      </c>
      <c r="N24" s="220">
        <v>0</v>
      </c>
      <c r="O24" s="225">
        <v>4602.6062488793868</v>
      </c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</row>
    <row r="25" spans="1:26" s="179" customFormat="1" ht="13.35" customHeight="1" thickBot="1">
      <c r="A25" s="74">
        <v>22</v>
      </c>
      <c r="B25" s="147" t="s">
        <v>8</v>
      </c>
      <c r="C25" s="210">
        <v>68</v>
      </c>
      <c r="D25" s="225">
        <v>4280.3327763349007</v>
      </c>
      <c r="E25" s="184"/>
      <c r="F25" s="200">
        <v>22</v>
      </c>
      <c r="G25" s="147" t="s">
        <v>29</v>
      </c>
      <c r="H25" s="219">
        <v>645.14583333333337</v>
      </c>
      <c r="I25" s="225">
        <v>4560.4359634866296</v>
      </c>
      <c r="J25" s="184"/>
      <c r="K25" s="200">
        <v>22</v>
      </c>
      <c r="L25" s="147" t="s">
        <v>28</v>
      </c>
      <c r="M25" s="219">
        <v>773.56137607505866</v>
      </c>
      <c r="N25" s="219">
        <v>237.29100061145391</v>
      </c>
      <c r="O25" s="225">
        <v>4598.5236462406629</v>
      </c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</row>
    <row r="26" spans="1:26" s="179" customFormat="1" ht="13.35" customHeight="1">
      <c r="A26" s="74">
        <v>23</v>
      </c>
      <c r="B26" s="147" t="s">
        <v>10</v>
      </c>
      <c r="C26" s="210">
        <v>67</v>
      </c>
      <c r="D26" s="225">
        <v>4182.683811701173</v>
      </c>
      <c r="E26" s="184"/>
      <c r="F26" s="145">
        <v>23</v>
      </c>
      <c r="G26" s="147" t="s">
        <v>8</v>
      </c>
      <c r="H26" s="219">
        <v>198.58633663366336</v>
      </c>
      <c r="I26" s="225">
        <v>4478.9191129685641</v>
      </c>
      <c r="J26" s="184"/>
      <c r="K26" s="145">
        <v>23</v>
      </c>
      <c r="L26" s="147" t="s">
        <v>4</v>
      </c>
      <c r="M26" s="219">
        <v>238.80448383733057</v>
      </c>
      <c r="N26" s="220">
        <v>0</v>
      </c>
      <c r="O26" s="225">
        <v>4587.2355546899862</v>
      </c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</row>
    <row r="27" spans="1:26" s="179" customFormat="1" ht="13.35" customHeight="1">
      <c r="A27" s="74">
        <v>24</v>
      </c>
      <c r="B27" s="147" t="s">
        <v>32</v>
      </c>
      <c r="C27" s="210">
        <v>70</v>
      </c>
      <c r="D27" s="225">
        <v>3979.1272666361206</v>
      </c>
      <c r="E27" s="184"/>
      <c r="F27" s="74">
        <v>24</v>
      </c>
      <c r="G27" s="147" t="s">
        <v>3</v>
      </c>
      <c r="H27" s="219">
        <v>-346.03312101910831</v>
      </c>
      <c r="I27" s="225">
        <v>4466.4822932671459</v>
      </c>
      <c r="J27" s="184"/>
      <c r="K27" s="74">
        <v>24</v>
      </c>
      <c r="L27" s="147" t="s">
        <v>8</v>
      </c>
      <c r="M27" s="219">
        <v>198.58633663366336</v>
      </c>
      <c r="N27" s="220">
        <v>0</v>
      </c>
      <c r="O27" s="225">
        <v>4478.9191129685641</v>
      </c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</row>
    <row r="28" spans="1:26" s="179" customFormat="1" ht="13.35" customHeight="1" thickBot="1">
      <c r="A28" s="74">
        <v>25</v>
      </c>
      <c r="B28" s="147" t="s">
        <v>25</v>
      </c>
      <c r="C28" s="210">
        <v>70</v>
      </c>
      <c r="D28" s="225">
        <v>3970.6221362024421</v>
      </c>
      <c r="E28" s="184"/>
      <c r="F28" s="200">
        <v>25</v>
      </c>
      <c r="G28" s="147" t="s">
        <v>28</v>
      </c>
      <c r="H28" s="219">
        <v>773.56137607505866</v>
      </c>
      <c r="I28" s="225">
        <v>4361.2326456292085</v>
      </c>
      <c r="J28" s="184"/>
      <c r="K28" s="200">
        <v>25</v>
      </c>
      <c r="L28" s="147" t="s">
        <v>3</v>
      </c>
      <c r="M28" s="219">
        <v>-346.03312101910831</v>
      </c>
      <c r="N28" s="220">
        <v>0</v>
      </c>
      <c r="O28" s="225">
        <v>4466.4822932671459</v>
      </c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</row>
    <row r="29" spans="1:26" s="179" customFormat="1" ht="13.35" customHeight="1">
      <c r="A29" s="74">
        <v>26</v>
      </c>
      <c r="B29" s="147" t="s">
        <v>29</v>
      </c>
      <c r="C29" s="210">
        <v>67</v>
      </c>
      <c r="D29" s="225">
        <v>3915.2901301532966</v>
      </c>
      <c r="E29" s="184"/>
      <c r="F29" s="145">
        <v>26</v>
      </c>
      <c r="G29" s="147" t="s">
        <v>25</v>
      </c>
      <c r="H29" s="219">
        <v>387.00931677018633</v>
      </c>
      <c r="I29" s="225">
        <v>4357.6314529726287</v>
      </c>
      <c r="J29" s="184"/>
      <c r="K29" s="145">
        <v>26</v>
      </c>
      <c r="L29" s="147" t="s">
        <v>21</v>
      </c>
      <c r="M29" s="219">
        <v>1124.0659971305595</v>
      </c>
      <c r="N29" s="219">
        <v>419.62900733581</v>
      </c>
      <c r="O29" s="225">
        <v>4428.6874820986686</v>
      </c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</row>
    <row r="30" spans="1:26" s="179" customFormat="1" ht="13.35" customHeight="1">
      <c r="A30" s="74">
        <v>27</v>
      </c>
      <c r="B30" s="147" t="s">
        <v>7</v>
      </c>
      <c r="C30" s="210">
        <v>68</v>
      </c>
      <c r="D30" s="225">
        <v>3902.6861036515024</v>
      </c>
      <c r="E30" s="184"/>
      <c r="F30" s="74">
        <v>27</v>
      </c>
      <c r="G30" s="147" t="s">
        <v>10</v>
      </c>
      <c r="H30" s="219">
        <v>117.92398678030962</v>
      </c>
      <c r="I30" s="225">
        <v>4300.6077984814829</v>
      </c>
      <c r="J30" s="184"/>
      <c r="K30" s="74">
        <v>27</v>
      </c>
      <c r="L30" s="147" t="s">
        <v>25</v>
      </c>
      <c r="M30" s="219">
        <v>387.00931677018633</v>
      </c>
      <c r="N30" s="220">
        <v>0</v>
      </c>
      <c r="O30" s="225">
        <v>4357.6314529726287</v>
      </c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</row>
    <row r="31" spans="1:26" s="179" customFormat="1" ht="13.35" customHeight="1" thickBot="1">
      <c r="A31" s="74">
        <v>28</v>
      </c>
      <c r="B31" s="147" t="s">
        <v>26</v>
      </c>
      <c r="C31" s="210">
        <v>70</v>
      </c>
      <c r="D31" s="225">
        <v>3732.8380283550382</v>
      </c>
      <c r="E31" s="184"/>
      <c r="F31" s="200">
        <v>28</v>
      </c>
      <c r="G31" s="147" t="s">
        <v>7</v>
      </c>
      <c r="H31" s="219">
        <v>383.03225806451616</v>
      </c>
      <c r="I31" s="225">
        <v>4285.718361716019</v>
      </c>
      <c r="J31" s="184"/>
      <c r="K31" s="200">
        <v>28</v>
      </c>
      <c r="L31" s="147" t="s">
        <v>26</v>
      </c>
      <c r="M31" s="219">
        <v>545.16220472440943</v>
      </c>
      <c r="N31" s="219">
        <v>37.913348457043867</v>
      </c>
      <c r="O31" s="225">
        <v>4315.9135815364916</v>
      </c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</row>
    <row r="32" spans="1:26" s="179" customFormat="1" ht="13.35" customHeight="1">
      <c r="A32" s="74">
        <v>29</v>
      </c>
      <c r="B32" s="147" t="s">
        <v>35</v>
      </c>
      <c r="C32" s="210">
        <v>72</v>
      </c>
      <c r="D32" s="225">
        <v>3638.6566779720133</v>
      </c>
      <c r="E32" s="184"/>
      <c r="F32" s="145">
        <v>29</v>
      </c>
      <c r="G32" s="147" t="s">
        <v>26</v>
      </c>
      <c r="H32" s="219">
        <v>545.16220472440943</v>
      </c>
      <c r="I32" s="225">
        <v>4278.0002330794478</v>
      </c>
      <c r="J32" s="184"/>
      <c r="K32" s="145">
        <v>29</v>
      </c>
      <c r="L32" s="147" t="s">
        <v>10</v>
      </c>
      <c r="M32" s="219">
        <v>117.92398678030962</v>
      </c>
      <c r="N32" s="220">
        <v>0</v>
      </c>
      <c r="O32" s="225">
        <v>4300.6077984814829</v>
      </c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</row>
    <row r="33" spans="1:26" s="179" customFormat="1" ht="13.35" customHeight="1">
      <c r="A33" s="74">
        <v>30</v>
      </c>
      <c r="B33" s="147" t="s">
        <v>13</v>
      </c>
      <c r="C33" s="210">
        <v>65</v>
      </c>
      <c r="D33" s="225">
        <v>3611.4116604385454</v>
      </c>
      <c r="E33" s="184"/>
      <c r="F33" s="74">
        <v>30</v>
      </c>
      <c r="G33" s="147" t="s">
        <v>35</v>
      </c>
      <c r="H33" s="219">
        <v>515.84829806807727</v>
      </c>
      <c r="I33" s="225">
        <v>4154.5049760400907</v>
      </c>
      <c r="J33" s="184"/>
      <c r="K33" s="74">
        <v>30</v>
      </c>
      <c r="L33" s="147" t="s">
        <v>7</v>
      </c>
      <c r="M33" s="219">
        <v>383.03225806451616</v>
      </c>
      <c r="N33" s="220">
        <v>0</v>
      </c>
      <c r="O33" s="225">
        <v>4285.718361716019</v>
      </c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</row>
    <row r="34" spans="1:26" s="179" customFormat="1" ht="13.35" customHeight="1" thickBot="1">
      <c r="A34" s="74">
        <v>31</v>
      </c>
      <c r="B34" s="147" t="s">
        <v>28</v>
      </c>
      <c r="C34" s="210">
        <v>70</v>
      </c>
      <c r="D34" s="225">
        <v>3587.6712695541496</v>
      </c>
      <c r="E34" s="184"/>
      <c r="F34" s="200">
        <v>31</v>
      </c>
      <c r="G34" s="147" t="s">
        <v>13</v>
      </c>
      <c r="H34" s="219">
        <v>457.4190476190476</v>
      </c>
      <c r="I34" s="225">
        <v>4068.8307080575928</v>
      </c>
      <c r="J34" s="184"/>
      <c r="K34" s="200">
        <v>31</v>
      </c>
      <c r="L34" s="147" t="s">
        <v>35</v>
      </c>
      <c r="M34" s="219">
        <v>515.84829806807727</v>
      </c>
      <c r="N34" s="219">
        <v>10.809495940715351</v>
      </c>
      <c r="O34" s="225">
        <v>4165.314471980806</v>
      </c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</row>
    <row r="35" spans="1:26" s="179" customFormat="1" ht="13.35" customHeight="1">
      <c r="A35" s="74">
        <v>32</v>
      </c>
      <c r="B35" s="147" t="s">
        <v>17</v>
      </c>
      <c r="C35" s="210">
        <v>60</v>
      </c>
      <c r="D35" s="225">
        <v>3562.1569146570218</v>
      </c>
      <c r="E35" s="184"/>
      <c r="F35" s="145">
        <v>32</v>
      </c>
      <c r="G35" s="147" t="s">
        <v>21</v>
      </c>
      <c r="H35" s="219">
        <v>1124.0659971305595</v>
      </c>
      <c r="I35" s="225">
        <v>4009.0584747628591</v>
      </c>
      <c r="J35" s="184"/>
      <c r="K35" s="145">
        <v>32</v>
      </c>
      <c r="L35" s="147" t="s">
        <v>13</v>
      </c>
      <c r="M35" s="219">
        <v>457.4190476190476</v>
      </c>
      <c r="N35" s="220">
        <v>0</v>
      </c>
      <c r="O35" s="225">
        <v>4068.8307080575928</v>
      </c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</row>
    <row r="36" spans="1:26" s="179" customFormat="1" ht="13.35" customHeight="1">
      <c r="A36" s="74">
        <v>33</v>
      </c>
      <c r="B36" s="147" t="s">
        <v>22</v>
      </c>
      <c r="C36" s="210">
        <v>62</v>
      </c>
      <c r="D36" s="225">
        <v>3509.1602207994119</v>
      </c>
      <c r="E36" s="184"/>
      <c r="F36" s="74">
        <v>33</v>
      </c>
      <c r="G36" s="147" t="s">
        <v>27</v>
      </c>
      <c r="H36" s="219">
        <v>506.52155172413791</v>
      </c>
      <c r="I36" s="225">
        <v>3975.9210888204125</v>
      </c>
      <c r="J36" s="184"/>
      <c r="K36" s="74">
        <v>33</v>
      </c>
      <c r="L36" s="147" t="s">
        <v>27</v>
      </c>
      <c r="M36" s="219">
        <v>506.52155172413791</v>
      </c>
      <c r="N36" s="219">
        <v>89.100305477918937</v>
      </c>
      <c r="O36" s="225">
        <v>4065.0213942983314</v>
      </c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</row>
    <row r="37" spans="1:26" s="179" customFormat="1" ht="13.35" customHeight="1" thickBot="1">
      <c r="A37" s="74">
        <v>34</v>
      </c>
      <c r="B37" s="147" t="s">
        <v>27</v>
      </c>
      <c r="C37" s="210">
        <v>70</v>
      </c>
      <c r="D37" s="225">
        <v>3469.3995370962743</v>
      </c>
      <c r="E37" s="184"/>
      <c r="F37" s="200">
        <v>34</v>
      </c>
      <c r="G37" s="147" t="s">
        <v>31</v>
      </c>
      <c r="H37" s="219">
        <v>653.63157894736844</v>
      </c>
      <c r="I37" s="225">
        <v>3824.8396875399935</v>
      </c>
      <c r="J37" s="184"/>
      <c r="K37" s="200">
        <v>34</v>
      </c>
      <c r="L37" s="147" t="s">
        <v>31</v>
      </c>
      <c r="M37" s="219">
        <v>653.63157894736844</v>
      </c>
      <c r="N37" s="219">
        <v>154.46037937267556</v>
      </c>
      <c r="O37" s="225">
        <v>3979.3000669126691</v>
      </c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</row>
    <row r="38" spans="1:26" s="179" customFormat="1" ht="13.35" customHeight="1">
      <c r="A38" s="74">
        <v>35</v>
      </c>
      <c r="B38" s="147" t="s">
        <v>31</v>
      </c>
      <c r="C38" s="210">
        <v>75</v>
      </c>
      <c r="D38" s="225">
        <v>3171.2081085926252</v>
      </c>
      <c r="E38" s="184"/>
      <c r="F38" s="145">
        <v>35</v>
      </c>
      <c r="G38" s="147" t="s">
        <v>22</v>
      </c>
      <c r="H38" s="219">
        <v>92.121348314606735</v>
      </c>
      <c r="I38" s="225">
        <v>3601.2815691140186</v>
      </c>
      <c r="J38" s="184"/>
      <c r="K38" s="145">
        <v>35</v>
      </c>
      <c r="L38" s="147" t="s">
        <v>18</v>
      </c>
      <c r="M38" s="219">
        <v>1063.4039215686275</v>
      </c>
      <c r="N38" s="219">
        <v>457.30528831480069</v>
      </c>
      <c r="O38" s="225">
        <v>3932.1013818115707</v>
      </c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</row>
    <row r="39" spans="1:26" s="179" customFormat="1" ht="13.35" customHeight="1">
      <c r="A39" s="74">
        <v>36</v>
      </c>
      <c r="B39" s="147" t="s">
        <v>21</v>
      </c>
      <c r="C39" s="210">
        <v>74</v>
      </c>
      <c r="D39" s="225">
        <v>2884.9924776322996</v>
      </c>
      <c r="E39" s="184"/>
      <c r="F39" s="74">
        <v>36</v>
      </c>
      <c r="G39" s="147" t="s">
        <v>18</v>
      </c>
      <c r="H39" s="219">
        <v>1063.4039215686275</v>
      </c>
      <c r="I39" s="225">
        <v>3474.79609349677</v>
      </c>
      <c r="J39" s="184"/>
      <c r="K39" s="74">
        <v>36</v>
      </c>
      <c r="L39" s="147" t="s">
        <v>22</v>
      </c>
      <c r="M39" s="219">
        <v>92.121348314606735</v>
      </c>
      <c r="N39" s="220">
        <v>0</v>
      </c>
      <c r="O39" s="225">
        <v>3601.2815691140186</v>
      </c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</row>
    <row r="40" spans="1:26" s="179" customFormat="1" ht="13.35" customHeight="1" thickBot="1">
      <c r="A40" s="208">
        <v>37</v>
      </c>
      <c r="B40" s="202" t="s">
        <v>18</v>
      </c>
      <c r="C40" s="214">
        <v>72</v>
      </c>
      <c r="D40" s="236">
        <v>2411.3921719281425</v>
      </c>
      <c r="E40" s="184"/>
      <c r="F40" s="201">
        <v>37</v>
      </c>
      <c r="G40" s="202" t="s">
        <v>17</v>
      </c>
      <c r="H40" s="223">
        <v>-154.5829596412556</v>
      </c>
      <c r="I40" s="236">
        <v>3407.5739550157664</v>
      </c>
      <c r="J40" s="184"/>
      <c r="K40" s="201">
        <v>37</v>
      </c>
      <c r="L40" s="202" t="s">
        <v>17</v>
      </c>
      <c r="M40" s="223">
        <v>-154.5829596412556</v>
      </c>
      <c r="N40" s="220">
        <v>0</v>
      </c>
      <c r="O40" s="226">
        <v>3407.5739550157664</v>
      </c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</row>
    <row r="41" spans="1:26" s="179" customFormat="1" ht="18" customHeight="1" thickBot="1">
      <c r="A41" s="323" t="s">
        <v>33</v>
      </c>
      <c r="B41" s="324"/>
      <c r="C41" s="215">
        <v>65.272997659490429</v>
      </c>
      <c r="D41" s="207">
        <v>5181.2466972490201</v>
      </c>
      <c r="E41" s="184"/>
      <c r="F41" s="323" t="s">
        <v>33</v>
      </c>
      <c r="G41" s="324"/>
      <c r="H41" s="206"/>
      <c r="I41" s="207">
        <v>5181.2466972490201</v>
      </c>
      <c r="J41" s="184"/>
      <c r="K41" s="323" t="s">
        <v>33</v>
      </c>
      <c r="L41" s="324"/>
      <c r="M41" s="206"/>
      <c r="N41" s="206"/>
      <c r="O41" s="207">
        <f>I41</f>
        <v>5181.2466972490201</v>
      </c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</row>
    <row r="42" spans="1:26" s="179" customFormat="1" ht="9.9499999999999993" customHeight="1" thickBot="1">
      <c r="A42" s="189"/>
      <c r="B42" s="185"/>
      <c r="C42" s="186"/>
      <c r="D42" s="187"/>
      <c r="E42" s="188"/>
      <c r="F42" s="195"/>
      <c r="G42" s="195"/>
      <c r="H42" s="196"/>
      <c r="I42" s="197"/>
      <c r="J42" s="188"/>
      <c r="K42" s="195"/>
      <c r="L42" s="195"/>
      <c r="M42" s="196"/>
      <c r="N42" s="196"/>
      <c r="O42" s="197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</row>
    <row r="43" spans="1:26" s="179" customFormat="1" ht="18" customHeight="1" thickBot="1">
      <c r="A43" s="227" t="s">
        <v>88</v>
      </c>
      <c r="B43" s="249"/>
      <c r="C43" s="250"/>
      <c r="D43" s="249"/>
      <c r="E43" s="228"/>
      <c r="F43" s="228"/>
      <c r="G43" s="228"/>
      <c r="H43" s="228"/>
      <c r="I43" s="229"/>
      <c r="J43" s="230"/>
      <c r="K43" s="230"/>
      <c r="L43" s="230"/>
      <c r="M43" s="230"/>
      <c r="N43" s="230"/>
      <c r="O43" s="231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1:26" ht="12.6" customHeight="1">
      <c r="A44" s="232"/>
      <c r="B44" s="232"/>
      <c r="C44" s="233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</row>
    <row r="45" spans="1:26" ht="12.6" customHeight="1">
      <c r="A45" s="232"/>
      <c r="B45" s="232"/>
      <c r="C45" s="233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</row>
    <row r="46" spans="1:26" ht="12.6" customHeight="1">
      <c r="A46" s="232"/>
      <c r="B46" s="232"/>
      <c r="C46" s="233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</row>
    <row r="47" spans="1:26" ht="12.6" customHeight="1">
      <c r="A47" s="232"/>
      <c r="B47" s="232"/>
      <c r="C47" s="233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</row>
    <row r="48" spans="1:26" ht="12.6" customHeight="1">
      <c r="A48" s="232"/>
      <c r="B48" s="232"/>
      <c r="C48" s="233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</row>
    <row r="49" spans="1:26" ht="12.6" customHeight="1">
      <c r="A49" s="232"/>
      <c r="B49" s="232"/>
      <c r="C49" s="233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</row>
    <row r="50" spans="1:26" ht="12.6" customHeight="1">
      <c r="A50" s="232"/>
      <c r="B50" s="232"/>
      <c r="C50" s="233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</row>
    <row r="51" spans="1:26" ht="12.6" customHeight="1">
      <c r="A51" s="232"/>
      <c r="B51" s="232"/>
      <c r="C51" s="233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</row>
    <row r="52" spans="1:26" ht="12.6" customHeight="1">
      <c r="A52" s="232"/>
      <c r="B52" s="232"/>
      <c r="C52" s="233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</row>
    <row r="53" spans="1:26" ht="12.6" customHeight="1">
      <c r="A53" s="232"/>
      <c r="B53" s="232"/>
      <c r="C53" s="233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</row>
    <row r="54" spans="1:26" ht="12.6" customHeight="1">
      <c r="A54" s="232"/>
      <c r="B54" s="232"/>
      <c r="C54" s="233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</row>
    <row r="55" spans="1:26" ht="12.6" customHeight="1">
      <c r="A55" s="232"/>
      <c r="B55" s="232"/>
      <c r="C55" s="233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</row>
    <row r="56" spans="1:26" ht="12.6" customHeight="1">
      <c r="A56" s="232"/>
      <c r="B56" s="232"/>
      <c r="C56" s="233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</row>
    <row r="57" spans="1:26" ht="12.6" customHeight="1">
      <c r="A57" s="232"/>
      <c r="B57" s="232"/>
      <c r="C57" s="233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</row>
    <row r="58" spans="1:26" ht="12.6" customHeight="1">
      <c r="A58" s="232"/>
      <c r="B58" s="232"/>
      <c r="C58" s="233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</row>
    <row r="59" spans="1:26" ht="12.6" customHeight="1">
      <c r="A59" s="232"/>
      <c r="B59" s="232"/>
      <c r="C59" s="233"/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</row>
    <row r="60" spans="1:26" ht="12.6" customHeight="1">
      <c r="A60" s="232"/>
      <c r="B60" s="232"/>
      <c r="C60" s="233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</row>
    <row r="61" spans="1:26" ht="12.6" customHeight="1">
      <c r="A61" s="232"/>
      <c r="B61" s="232"/>
      <c r="C61" s="233"/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</row>
    <row r="62" spans="1:26" ht="12.6" customHeight="1">
      <c r="A62" s="232"/>
      <c r="B62" s="232"/>
      <c r="C62" s="233"/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</row>
    <row r="63" spans="1:26" ht="12.6" customHeight="1">
      <c r="A63" s="232"/>
      <c r="B63" s="232"/>
      <c r="C63" s="233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</row>
    <row r="64" spans="1:26" ht="12.6" customHeight="1">
      <c r="A64" s="232"/>
      <c r="B64" s="232"/>
      <c r="C64" s="233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</row>
    <row r="65" spans="1:26" ht="12.6" customHeight="1">
      <c r="A65" s="232"/>
      <c r="B65" s="232"/>
      <c r="C65" s="233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</row>
  </sheetData>
  <sheetProtection sheet="1" objects="1" scenarios="1"/>
  <mergeCells count="16">
    <mergeCell ref="L2:L3"/>
    <mergeCell ref="N2:N3"/>
    <mergeCell ref="O2:O3"/>
    <mergeCell ref="A41:B41"/>
    <mergeCell ref="F41:G41"/>
    <mergeCell ref="K41:L41"/>
    <mergeCell ref="M2:M3"/>
    <mergeCell ref="A2:A3"/>
    <mergeCell ref="B2:B3"/>
    <mergeCell ref="C2:C3"/>
    <mergeCell ref="D2:D3"/>
    <mergeCell ref="F2:F3"/>
    <mergeCell ref="G2:G3"/>
    <mergeCell ref="H2:H3"/>
    <mergeCell ref="I2:I3"/>
    <mergeCell ref="K2:K3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222"/>
  <sheetViews>
    <sheetView zoomScale="150" zoomScaleNormal="1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" sqref="I3"/>
    </sheetView>
  </sheetViews>
  <sheetFormatPr baseColWidth="10" defaultColWidth="10.7109375" defaultRowHeight="12.75" customHeight="1"/>
  <cols>
    <col min="1" max="1" width="2.7109375" style="110" customWidth="1"/>
    <col min="2" max="2" width="19.7109375" style="110" customWidth="1"/>
    <col min="3" max="3" width="13.7109375" style="110" customWidth="1"/>
    <col min="4" max="4" width="10.7109375" style="110" customWidth="1"/>
    <col min="5" max="5" width="9.7109375" style="110" customWidth="1"/>
    <col min="6" max="6" width="8.7109375" style="110" customWidth="1"/>
    <col min="7" max="7" width="9.7109375" style="110" customWidth="1"/>
    <col min="8" max="9" width="10.7109375" style="110" customWidth="1"/>
    <col min="10" max="11" width="8.7109375" style="110" customWidth="1"/>
    <col min="12" max="12" width="10.7109375" style="110" customWidth="1"/>
    <col min="13" max="13" width="10.7109375" style="110"/>
    <col min="14" max="14" width="10.7109375" style="110" customWidth="1"/>
    <col min="15" max="15" width="10.7109375" style="110"/>
    <col min="16" max="16" width="10.7109375" style="110" customWidth="1"/>
    <col min="17" max="17" width="10.7109375" style="110"/>
    <col min="18" max="18" width="10.7109375" style="110" customWidth="1"/>
    <col min="19" max="19" width="10.7109375" style="110"/>
    <col min="20" max="20" width="10.7109375" style="110" customWidth="1"/>
    <col min="21" max="21" width="10.7109375" style="110"/>
    <col min="22" max="22" width="10.7109375" style="110" customWidth="1"/>
    <col min="23" max="23" width="10.7109375" style="110"/>
    <col min="24" max="24" width="10.7109375" style="110" customWidth="1"/>
    <col min="25" max="25" width="10.7109375" style="110"/>
    <col min="26" max="26" width="10.7109375" style="110" customWidth="1"/>
    <col min="27" max="16384" width="10.7109375" style="110"/>
  </cols>
  <sheetData>
    <row r="1" spans="1:27" s="63" customFormat="1" ht="18" customHeight="1" thickBot="1">
      <c r="A1" s="10" t="s">
        <v>59</v>
      </c>
      <c r="B1" s="56"/>
      <c r="C1" s="56"/>
      <c r="D1" s="57"/>
      <c r="E1" s="58"/>
      <c r="F1" s="57"/>
      <c r="G1" s="59"/>
      <c r="H1" s="59"/>
      <c r="I1" s="333" t="s">
        <v>60</v>
      </c>
      <c r="J1" s="333"/>
      <c r="K1" s="60"/>
      <c r="L1" s="61"/>
      <c r="M1" s="62"/>
      <c r="N1" s="61"/>
      <c r="O1" s="62"/>
      <c r="P1" s="61"/>
      <c r="Q1" s="62"/>
      <c r="R1" s="61"/>
      <c r="S1" s="62"/>
      <c r="T1" s="61"/>
      <c r="U1" s="62"/>
      <c r="V1" s="61"/>
      <c r="W1" s="62"/>
      <c r="X1" s="61"/>
      <c r="Y1" s="62"/>
      <c r="Z1" s="61"/>
      <c r="AA1" s="62"/>
    </row>
    <row r="2" spans="1:27" s="63" customFormat="1" ht="35.1" customHeight="1" thickBot="1">
      <c r="A2" s="331" t="s">
        <v>38</v>
      </c>
      <c r="B2" s="332"/>
      <c r="C2" s="64" t="s">
        <v>61</v>
      </c>
      <c r="D2" s="65" t="s">
        <v>82</v>
      </c>
      <c r="E2" s="65" t="s">
        <v>63</v>
      </c>
      <c r="F2" s="65" t="s">
        <v>81</v>
      </c>
      <c r="G2" s="65" t="s">
        <v>64</v>
      </c>
      <c r="H2" s="65" t="s">
        <v>65</v>
      </c>
      <c r="I2" s="65" t="s">
        <v>66</v>
      </c>
      <c r="J2" s="65" t="s">
        <v>67</v>
      </c>
      <c r="K2" s="66" t="s">
        <v>68</v>
      </c>
      <c r="L2" s="61"/>
      <c r="M2" s="62"/>
      <c r="N2" s="61"/>
      <c r="O2" s="62"/>
      <c r="P2" s="61"/>
      <c r="Q2" s="62"/>
      <c r="R2" s="61"/>
      <c r="S2" s="62"/>
      <c r="T2" s="61"/>
      <c r="U2" s="62"/>
      <c r="V2" s="61"/>
      <c r="W2" s="62"/>
      <c r="X2" s="61"/>
      <c r="Y2" s="62"/>
      <c r="Z2" s="61"/>
      <c r="AA2" s="62"/>
    </row>
    <row r="3" spans="1:27" s="73" customFormat="1" ht="13.5" customHeight="1" thickBot="1">
      <c r="A3" s="145">
        <v>1</v>
      </c>
      <c r="B3" s="146" t="s">
        <v>0</v>
      </c>
      <c r="C3" s="150">
        <v>15242236</v>
      </c>
      <c r="D3" s="67">
        <v>33282</v>
      </c>
      <c r="E3" s="67">
        <f>C3/D3</f>
        <v>457.97235743044286</v>
      </c>
      <c r="F3" s="68">
        <f>[1]Revenufiscal!E5</f>
        <v>6745.9510537227334</v>
      </c>
      <c r="G3" s="67">
        <f>F3-E3</f>
        <v>6287.9786962922908</v>
      </c>
      <c r="H3" s="67">
        <f t="shared" ref="H3:H34" si="0">G3-($F$40)</f>
        <v>1314.5602256571192</v>
      </c>
      <c r="I3" s="80">
        <f>IF((G3)&gt;($F$41),0,G3-($F$41))</f>
        <v>0</v>
      </c>
      <c r="J3" s="69">
        <f t="shared" ref="J3:J22" si="1">ROUND(L3,0)</f>
        <v>0</v>
      </c>
      <c r="K3" s="70">
        <v>62</v>
      </c>
      <c r="L3" s="71">
        <f t="shared" ref="L3:L22" si="2">IF(I3&lt;0,I3*D3,0)</f>
        <v>0</v>
      </c>
      <c r="M3" s="72"/>
      <c r="N3" s="71"/>
      <c r="O3" s="72"/>
      <c r="P3" s="71"/>
      <c r="Q3" s="72"/>
      <c r="R3" s="71"/>
      <c r="S3" s="72"/>
      <c r="T3" s="71"/>
      <c r="U3" s="72"/>
      <c r="V3" s="71"/>
      <c r="W3" s="72"/>
      <c r="X3" s="71"/>
      <c r="Y3" s="72"/>
      <c r="Z3" s="71"/>
      <c r="AA3" s="72"/>
    </row>
    <row r="4" spans="1:27" s="73" customFormat="1" ht="13.5" customHeight="1" thickBot="1">
      <c r="A4" s="74">
        <v>2</v>
      </c>
      <c r="B4" s="147" t="s">
        <v>1</v>
      </c>
      <c r="C4" s="151">
        <v>52539</v>
      </c>
      <c r="D4" s="75">
        <v>2570</v>
      </c>
      <c r="E4" s="75">
        <f t="shared" ref="E4:E39" si="3">C4/D4</f>
        <v>20.443190661478599</v>
      </c>
      <c r="F4" s="76">
        <f>[1]Revenufiscal!E6</f>
        <v>5032.4806675168556</v>
      </c>
      <c r="G4" s="75">
        <f t="shared" ref="G4:G39" si="4">F4-E4</f>
        <v>5012.0374768553775</v>
      </c>
      <c r="H4" s="75">
        <f t="shared" si="0"/>
        <v>38.619006220205847</v>
      </c>
      <c r="I4" s="76">
        <f t="shared" ref="I4:I40" si="5">IF((G4)&gt;($F$41),0,G4-($F$41))</f>
        <v>0</v>
      </c>
      <c r="J4" s="77">
        <f t="shared" si="1"/>
        <v>0</v>
      </c>
      <c r="K4" s="78">
        <v>65</v>
      </c>
      <c r="L4" s="71">
        <f t="shared" si="2"/>
        <v>0</v>
      </c>
      <c r="M4" s="72"/>
      <c r="N4" s="71"/>
      <c r="O4" s="72"/>
      <c r="P4" s="71"/>
      <c r="Q4" s="72"/>
      <c r="R4" s="71"/>
      <c r="S4" s="72"/>
      <c r="T4" s="71"/>
      <c r="U4" s="72"/>
      <c r="V4" s="71"/>
      <c r="W4" s="72"/>
      <c r="X4" s="71"/>
      <c r="Y4" s="72"/>
      <c r="Z4" s="71"/>
      <c r="AA4" s="72"/>
    </row>
    <row r="5" spans="1:27" s="73" customFormat="1" ht="13.5" customHeight="1" thickBot="1">
      <c r="A5" s="74">
        <v>3</v>
      </c>
      <c r="B5" s="147" t="s">
        <v>2</v>
      </c>
      <c r="C5" s="152">
        <v>1102136</v>
      </c>
      <c r="D5" s="79">
        <v>3256</v>
      </c>
      <c r="E5" s="79">
        <f t="shared" si="3"/>
        <v>338.49385749385749</v>
      </c>
      <c r="F5" s="80">
        <f>[1]Revenufiscal!E7</f>
        <v>5986.1990638138559</v>
      </c>
      <c r="G5" s="79">
        <f t="shared" si="4"/>
        <v>5647.7052063199981</v>
      </c>
      <c r="H5" s="79">
        <f t="shared" si="0"/>
        <v>674.28673568482645</v>
      </c>
      <c r="I5" s="80">
        <f t="shared" si="5"/>
        <v>0</v>
      </c>
      <c r="J5" s="81">
        <f t="shared" si="1"/>
        <v>0</v>
      </c>
      <c r="K5" s="82">
        <v>61</v>
      </c>
      <c r="L5" s="71">
        <f t="shared" si="2"/>
        <v>0</v>
      </c>
      <c r="M5" s="72"/>
      <c r="N5" s="71"/>
      <c r="O5" s="72"/>
      <c r="P5" s="71"/>
      <c r="Q5" s="72"/>
      <c r="R5" s="71"/>
      <c r="S5" s="72"/>
      <c r="T5" s="71"/>
      <c r="U5" s="72"/>
      <c r="V5" s="71"/>
      <c r="W5" s="72"/>
      <c r="X5" s="71"/>
      <c r="Y5" s="72"/>
      <c r="Z5" s="71"/>
      <c r="AA5" s="72"/>
    </row>
    <row r="6" spans="1:27" s="73" customFormat="1" ht="13.5" customHeight="1" thickBot="1">
      <c r="A6" s="74">
        <v>71</v>
      </c>
      <c r="B6" s="147" t="s">
        <v>34</v>
      </c>
      <c r="C6" s="151">
        <v>1025270</v>
      </c>
      <c r="D6" s="75">
        <v>4832</v>
      </c>
      <c r="E6" s="75">
        <f t="shared" si="3"/>
        <v>212.18336092715231</v>
      </c>
      <c r="F6" s="76">
        <f>[1]Revenufiscal!E8</f>
        <v>5996.5069079689274</v>
      </c>
      <c r="G6" s="75">
        <f t="shared" si="4"/>
        <v>5784.3235470417749</v>
      </c>
      <c r="H6" s="75">
        <f t="shared" si="0"/>
        <v>810.90507640660326</v>
      </c>
      <c r="I6" s="76">
        <f t="shared" si="5"/>
        <v>0</v>
      </c>
      <c r="J6" s="77">
        <f t="shared" si="1"/>
        <v>0</v>
      </c>
      <c r="K6" s="83">
        <v>52</v>
      </c>
      <c r="L6" s="71">
        <f t="shared" si="2"/>
        <v>0</v>
      </c>
      <c r="M6" s="72"/>
      <c r="N6" s="71"/>
      <c r="O6" s="72"/>
      <c r="P6" s="71"/>
      <c r="Q6" s="72"/>
      <c r="R6" s="71"/>
      <c r="S6" s="72"/>
      <c r="T6" s="71"/>
      <c r="U6" s="72"/>
      <c r="V6" s="71"/>
      <c r="W6" s="72"/>
      <c r="X6" s="71"/>
      <c r="Y6" s="72"/>
      <c r="Z6" s="71"/>
      <c r="AA6" s="72"/>
    </row>
    <row r="7" spans="1:27" s="73" customFormat="1" ht="13.5" customHeight="1" thickBot="1">
      <c r="A7" s="74">
        <v>6</v>
      </c>
      <c r="B7" s="147" t="s">
        <v>3</v>
      </c>
      <c r="C7" s="152">
        <v>9969</v>
      </c>
      <c r="D7" s="79">
        <v>1564</v>
      </c>
      <c r="E7" s="79">
        <f t="shared" si="3"/>
        <v>6.3740409207161122</v>
      </c>
      <c r="F7" s="80">
        <f>[1]Revenufiscal!E9</f>
        <v>4875.2493133737535</v>
      </c>
      <c r="G7" s="79">
        <f t="shared" si="4"/>
        <v>4868.8752724530377</v>
      </c>
      <c r="H7" s="79">
        <f t="shared" si="0"/>
        <v>-104.54319818213389</v>
      </c>
      <c r="I7" s="80">
        <f t="shared" si="5"/>
        <v>0</v>
      </c>
      <c r="J7" s="81">
        <f t="shared" si="1"/>
        <v>0</v>
      </c>
      <c r="K7" s="82">
        <v>61</v>
      </c>
      <c r="L7" s="71">
        <f t="shared" si="2"/>
        <v>0</v>
      </c>
      <c r="M7" s="72"/>
      <c r="N7" s="71"/>
      <c r="O7" s="72"/>
      <c r="P7" s="71"/>
      <c r="Q7" s="72"/>
      <c r="R7" s="71"/>
      <c r="S7" s="72"/>
      <c r="T7" s="71"/>
      <c r="U7" s="72"/>
      <c r="V7" s="71"/>
      <c r="W7" s="72"/>
      <c r="X7" s="71"/>
      <c r="Y7" s="72"/>
      <c r="Z7" s="71"/>
      <c r="AA7" s="72"/>
    </row>
    <row r="8" spans="1:27" s="73" customFormat="1" ht="13.5" customHeight="1" thickBot="1">
      <c r="A8" s="74">
        <v>7</v>
      </c>
      <c r="B8" s="147" t="s">
        <v>4</v>
      </c>
      <c r="C8" s="151">
        <v>-392406</v>
      </c>
      <c r="D8" s="75">
        <v>1909</v>
      </c>
      <c r="E8" s="75">
        <f t="shared" si="3"/>
        <v>-205.55578837087481</v>
      </c>
      <c r="F8" s="76">
        <f>[1]Revenufiscal!E10</f>
        <v>3939.44943807041</v>
      </c>
      <c r="G8" s="75">
        <f t="shared" si="4"/>
        <v>4145.0052264412852</v>
      </c>
      <c r="H8" s="75">
        <f t="shared" si="0"/>
        <v>-828.41324419388638</v>
      </c>
      <c r="I8" s="76">
        <f t="shared" si="5"/>
        <v>0</v>
      </c>
      <c r="J8" s="77">
        <f t="shared" si="1"/>
        <v>0</v>
      </c>
      <c r="K8" s="83">
        <v>74</v>
      </c>
      <c r="L8" s="71">
        <f t="shared" si="2"/>
        <v>0</v>
      </c>
      <c r="M8" s="72"/>
      <c r="N8" s="71"/>
      <c r="O8" s="72"/>
      <c r="P8" s="71"/>
      <c r="Q8" s="72"/>
      <c r="R8" s="71"/>
      <c r="S8" s="72"/>
      <c r="T8" s="71"/>
      <c r="U8" s="72"/>
      <c r="V8" s="71"/>
      <c r="W8" s="72"/>
      <c r="X8" s="71"/>
      <c r="Y8" s="72"/>
      <c r="Z8" s="71"/>
      <c r="AA8" s="72"/>
    </row>
    <row r="9" spans="1:27" s="73" customFormat="1" ht="13.5" customHeight="1" thickBot="1">
      <c r="A9" s="74">
        <v>8</v>
      </c>
      <c r="B9" s="147" t="s">
        <v>5</v>
      </c>
      <c r="C9" s="153">
        <v>47338</v>
      </c>
      <c r="D9" s="84">
        <v>254</v>
      </c>
      <c r="E9" s="84">
        <f t="shared" si="3"/>
        <v>186.37007874015748</v>
      </c>
      <c r="F9" s="85">
        <f>[1]Revenufiscal!E11</f>
        <v>6207.7766001688915</v>
      </c>
      <c r="G9" s="84">
        <f t="shared" si="4"/>
        <v>6021.4065214287339</v>
      </c>
      <c r="H9" s="84">
        <f t="shared" si="0"/>
        <v>1047.9880507935623</v>
      </c>
      <c r="I9" s="85">
        <f t="shared" si="5"/>
        <v>0</v>
      </c>
      <c r="J9" s="86">
        <f t="shared" si="1"/>
        <v>0</v>
      </c>
      <c r="K9" s="87">
        <v>68</v>
      </c>
      <c r="L9" s="71">
        <f t="shared" si="2"/>
        <v>0</v>
      </c>
      <c r="M9" s="72"/>
      <c r="N9" s="71"/>
      <c r="O9" s="72"/>
      <c r="P9" s="71"/>
      <c r="Q9" s="72"/>
      <c r="R9" s="71"/>
      <c r="S9" s="72"/>
      <c r="T9" s="71"/>
      <c r="U9" s="72"/>
      <c r="V9" s="71"/>
      <c r="W9" s="72"/>
      <c r="X9" s="71"/>
      <c r="Y9" s="72"/>
      <c r="Z9" s="71"/>
      <c r="AA9" s="72"/>
    </row>
    <row r="10" spans="1:27" s="73" customFormat="1" ht="13.5" customHeight="1" thickBot="1">
      <c r="A10" s="74">
        <v>9</v>
      </c>
      <c r="B10" s="147" t="s">
        <v>6</v>
      </c>
      <c r="C10" s="151">
        <v>53752</v>
      </c>
      <c r="D10" s="75">
        <v>4440</v>
      </c>
      <c r="E10" s="75">
        <f t="shared" si="3"/>
        <v>12.106306306306307</v>
      </c>
      <c r="F10" s="76">
        <f>[1]Revenufiscal!E12</f>
        <v>4912.2063707274829</v>
      </c>
      <c r="G10" s="75">
        <f t="shared" si="4"/>
        <v>4900.1000644211763</v>
      </c>
      <c r="H10" s="75">
        <f t="shared" si="0"/>
        <v>-73.318406213995331</v>
      </c>
      <c r="I10" s="76">
        <f t="shared" si="5"/>
        <v>0</v>
      </c>
      <c r="J10" s="77">
        <f t="shared" si="1"/>
        <v>0</v>
      </c>
      <c r="K10" s="83">
        <v>61</v>
      </c>
      <c r="L10" s="71">
        <f t="shared" si="2"/>
        <v>0</v>
      </c>
      <c r="M10" s="72"/>
      <c r="N10" s="71"/>
      <c r="O10" s="72"/>
      <c r="P10" s="71"/>
      <c r="Q10" s="72"/>
      <c r="R10" s="71"/>
      <c r="S10" s="72"/>
      <c r="T10" s="71"/>
      <c r="U10" s="72"/>
      <c r="V10" s="71"/>
      <c r="W10" s="72"/>
      <c r="X10" s="71"/>
      <c r="Y10" s="72"/>
      <c r="Z10" s="71"/>
      <c r="AA10" s="72"/>
    </row>
    <row r="11" spans="1:27" s="73" customFormat="1" ht="13.5" customHeight="1" thickBot="1">
      <c r="A11" s="74">
        <v>10</v>
      </c>
      <c r="B11" s="147" t="s">
        <v>7</v>
      </c>
      <c r="C11" s="153">
        <v>-358974</v>
      </c>
      <c r="D11" s="84">
        <v>961</v>
      </c>
      <c r="E11" s="84">
        <f t="shared" si="3"/>
        <v>-373.54214360041624</v>
      </c>
      <c r="F11" s="85">
        <f>[1]Revenufiscal!E13</f>
        <v>3701.8286033112981</v>
      </c>
      <c r="G11" s="84">
        <f t="shared" si="4"/>
        <v>4075.3707469117144</v>
      </c>
      <c r="H11" s="84">
        <f t="shared" si="0"/>
        <v>-898.04772372345724</v>
      </c>
      <c r="I11" s="85">
        <f t="shared" si="5"/>
        <v>0</v>
      </c>
      <c r="J11" s="86">
        <f t="shared" si="1"/>
        <v>0</v>
      </c>
      <c r="K11" s="87">
        <v>68</v>
      </c>
      <c r="L11" s="71">
        <f t="shared" si="2"/>
        <v>0</v>
      </c>
      <c r="M11" s="72"/>
      <c r="N11" s="71"/>
      <c r="O11" s="72"/>
      <c r="P11" s="71"/>
      <c r="Q11" s="72"/>
      <c r="R11" s="71"/>
      <c r="S11" s="72"/>
      <c r="T11" s="71"/>
      <c r="U11" s="72"/>
      <c r="V11" s="71"/>
      <c r="W11" s="72"/>
      <c r="X11" s="71"/>
      <c r="Y11" s="72"/>
      <c r="Z11" s="71"/>
      <c r="AA11" s="72"/>
    </row>
    <row r="12" spans="1:27" s="73" customFormat="1" ht="13.5" customHeight="1" thickBot="1">
      <c r="A12" s="74">
        <v>11</v>
      </c>
      <c r="B12" s="147" t="s">
        <v>8</v>
      </c>
      <c r="C12" s="151">
        <v>-1091255</v>
      </c>
      <c r="D12" s="75">
        <v>4955</v>
      </c>
      <c r="E12" s="75">
        <f t="shared" si="3"/>
        <v>-220.23309788092837</v>
      </c>
      <c r="F12" s="76">
        <f>[1]Revenufiscal!E14</f>
        <v>4127.3831972038297</v>
      </c>
      <c r="G12" s="75">
        <f t="shared" si="4"/>
        <v>4347.6162950847583</v>
      </c>
      <c r="H12" s="75">
        <f t="shared" si="0"/>
        <v>-625.80217555041327</v>
      </c>
      <c r="I12" s="76">
        <f t="shared" si="5"/>
        <v>0</v>
      </c>
      <c r="J12" s="77">
        <f t="shared" si="1"/>
        <v>0</v>
      </c>
      <c r="K12" s="83">
        <v>68</v>
      </c>
      <c r="L12" s="71">
        <f t="shared" si="2"/>
        <v>0</v>
      </c>
      <c r="M12" s="72"/>
      <c r="N12" s="71"/>
      <c r="O12" s="72"/>
      <c r="P12" s="71"/>
      <c r="Q12" s="72"/>
      <c r="R12" s="71"/>
      <c r="S12" s="72"/>
      <c r="T12" s="71"/>
      <c r="U12" s="72"/>
      <c r="V12" s="71"/>
      <c r="W12" s="72"/>
      <c r="X12" s="71"/>
      <c r="Y12" s="72"/>
      <c r="Z12" s="71"/>
      <c r="AA12" s="72"/>
    </row>
    <row r="13" spans="1:27" s="73" customFormat="1" ht="13.5" customHeight="1" thickBot="1">
      <c r="A13" s="74">
        <v>12</v>
      </c>
      <c r="B13" s="147" t="s">
        <v>9</v>
      </c>
      <c r="C13" s="153">
        <v>350754</v>
      </c>
      <c r="D13" s="84">
        <v>4572</v>
      </c>
      <c r="E13" s="84">
        <f t="shared" si="3"/>
        <v>76.717847769028864</v>
      </c>
      <c r="F13" s="85">
        <f>[1]Revenufiscal!E15</f>
        <v>5472.9359470654026</v>
      </c>
      <c r="G13" s="84">
        <f t="shared" si="4"/>
        <v>5396.218099296374</v>
      </c>
      <c r="H13" s="84">
        <f t="shared" si="0"/>
        <v>422.79962866120241</v>
      </c>
      <c r="I13" s="85">
        <f t="shared" si="5"/>
        <v>0</v>
      </c>
      <c r="J13" s="86">
        <f t="shared" si="1"/>
        <v>0</v>
      </c>
      <c r="K13" s="87">
        <v>63</v>
      </c>
      <c r="L13" s="71">
        <f t="shared" si="2"/>
        <v>0</v>
      </c>
      <c r="M13" s="72"/>
      <c r="N13" s="71"/>
      <c r="O13" s="72"/>
      <c r="P13" s="71"/>
      <c r="Q13" s="72"/>
      <c r="R13" s="71"/>
      <c r="S13" s="72"/>
      <c r="T13" s="71"/>
      <c r="U13" s="72"/>
      <c r="V13" s="71"/>
      <c r="W13" s="72"/>
      <c r="X13" s="71"/>
      <c r="Y13" s="72"/>
      <c r="Z13" s="71"/>
      <c r="AA13" s="72"/>
    </row>
    <row r="14" spans="1:27" s="73" customFormat="1" ht="13.5" customHeight="1" thickBot="1">
      <c r="A14" s="74">
        <v>73</v>
      </c>
      <c r="B14" s="147" t="s">
        <v>47</v>
      </c>
      <c r="C14" s="151">
        <v>1705900</v>
      </c>
      <c r="D14" s="75">
        <v>8887</v>
      </c>
      <c r="E14" s="75">
        <f t="shared" si="3"/>
        <v>191.95454033982222</v>
      </c>
      <c r="F14" s="76">
        <f>[1]Revenufiscal!E16</f>
        <v>5626.584561286877</v>
      </c>
      <c r="G14" s="75">
        <f t="shared" si="4"/>
        <v>5434.6300209470546</v>
      </c>
      <c r="H14" s="75">
        <f t="shared" si="0"/>
        <v>461.211550311883</v>
      </c>
      <c r="I14" s="76">
        <f t="shared" si="5"/>
        <v>0</v>
      </c>
      <c r="J14" s="77">
        <f t="shared" si="1"/>
        <v>0</v>
      </c>
      <c r="K14" s="83">
        <v>62.838299999999997</v>
      </c>
      <c r="L14" s="71">
        <f t="shared" si="2"/>
        <v>0</v>
      </c>
      <c r="M14" s="72"/>
      <c r="N14" s="71"/>
      <c r="O14" s="72"/>
      <c r="P14" s="71"/>
      <c r="Q14" s="72"/>
      <c r="R14" s="71"/>
      <c r="S14" s="72"/>
      <c r="T14" s="71"/>
      <c r="U14" s="72"/>
      <c r="V14" s="71"/>
      <c r="W14" s="72"/>
      <c r="X14" s="71"/>
      <c r="Y14" s="72"/>
      <c r="Z14" s="71"/>
      <c r="AA14" s="72"/>
    </row>
    <row r="15" spans="1:27" s="73" customFormat="1" ht="13.5" customHeight="1" thickBot="1">
      <c r="A15" s="74">
        <v>15</v>
      </c>
      <c r="B15" s="147" t="s">
        <v>10</v>
      </c>
      <c r="C15" s="153">
        <v>-1416166</v>
      </c>
      <c r="D15" s="84">
        <v>5700</v>
      </c>
      <c r="E15" s="84">
        <f t="shared" si="3"/>
        <v>-248.45017543859649</v>
      </c>
      <c r="F15" s="85">
        <f>[1]Revenufiscal!E17</f>
        <v>3846.7996565564517</v>
      </c>
      <c r="G15" s="84">
        <f t="shared" si="4"/>
        <v>4095.2498319950482</v>
      </c>
      <c r="H15" s="84">
        <f t="shared" si="0"/>
        <v>-878.16863864012339</v>
      </c>
      <c r="I15" s="85">
        <f t="shared" si="5"/>
        <v>0</v>
      </c>
      <c r="J15" s="86">
        <f t="shared" si="1"/>
        <v>0</v>
      </c>
      <c r="K15" s="87">
        <v>67</v>
      </c>
      <c r="L15" s="71">
        <f t="shared" si="2"/>
        <v>0</v>
      </c>
      <c r="M15" s="72"/>
      <c r="N15" s="71"/>
      <c r="O15" s="72"/>
      <c r="P15" s="71"/>
      <c r="Q15" s="72"/>
      <c r="R15" s="71"/>
      <c r="S15" s="72"/>
      <c r="T15" s="71"/>
      <c r="U15" s="72"/>
      <c r="V15" s="71"/>
      <c r="W15" s="72"/>
      <c r="X15" s="71"/>
      <c r="Y15" s="72"/>
      <c r="Z15" s="71"/>
      <c r="AA15" s="72"/>
    </row>
    <row r="16" spans="1:27" s="73" customFormat="1" ht="13.5" customHeight="1" thickBot="1">
      <c r="A16" s="74">
        <v>16</v>
      </c>
      <c r="B16" s="147" t="s">
        <v>11</v>
      </c>
      <c r="C16" s="151">
        <v>277375</v>
      </c>
      <c r="D16" s="75">
        <v>4659</v>
      </c>
      <c r="E16" s="75">
        <f t="shared" si="3"/>
        <v>59.53530800600987</v>
      </c>
      <c r="F16" s="76">
        <f>[1]Revenufiscal!E18</f>
        <v>5244.3762605656912</v>
      </c>
      <c r="G16" s="75">
        <f t="shared" si="4"/>
        <v>5184.8409525596817</v>
      </c>
      <c r="H16" s="75">
        <f t="shared" si="0"/>
        <v>211.42248192451007</v>
      </c>
      <c r="I16" s="76">
        <f t="shared" si="5"/>
        <v>0</v>
      </c>
      <c r="J16" s="77">
        <f t="shared" si="1"/>
        <v>0</v>
      </c>
      <c r="K16" s="83">
        <v>69</v>
      </c>
      <c r="L16" s="71">
        <f t="shared" si="2"/>
        <v>0</v>
      </c>
      <c r="M16" s="72"/>
      <c r="N16" s="71"/>
      <c r="O16" s="72"/>
      <c r="P16" s="71"/>
      <c r="Q16" s="72"/>
      <c r="R16" s="71"/>
      <c r="S16" s="72"/>
      <c r="T16" s="71"/>
      <c r="U16" s="72"/>
      <c r="V16" s="71"/>
      <c r="W16" s="72"/>
      <c r="X16" s="71"/>
      <c r="Y16" s="72"/>
      <c r="Z16" s="71"/>
      <c r="AA16" s="72"/>
    </row>
    <row r="17" spans="1:27" s="73" customFormat="1" ht="13.5" customHeight="1" thickBot="1">
      <c r="A17" s="74">
        <v>18</v>
      </c>
      <c r="B17" s="147" t="s">
        <v>12</v>
      </c>
      <c r="C17" s="153">
        <v>-9933</v>
      </c>
      <c r="D17" s="84">
        <v>1059</v>
      </c>
      <c r="E17" s="84">
        <f t="shared" si="3"/>
        <v>-9.379603399433428</v>
      </c>
      <c r="F17" s="85">
        <f>[1]Revenufiscal!E19</f>
        <v>4907.2551128079995</v>
      </c>
      <c r="G17" s="84">
        <f t="shared" si="4"/>
        <v>4916.6347162074326</v>
      </c>
      <c r="H17" s="84">
        <f t="shared" si="0"/>
        <v>-56.783754427739041</v>
      </c>
      <c r="I17" s="85">
        <f t="shared" si="5"/>
        <v>0</v>
      </c>
      <c r="J17" s="86">
        <f t="shared" si="1"/>
        <v>0</v>
      </c>
      <c r="K17" s="87">
        <v>68</v>
      </c>
      <c r="L17" s="71">
        <f t="shared" si="2"/>
        <v>0</v>
      </c>
      <c r="M17" s="72"/>
      <c r="N17" s="71"/>
      <c r="O17" s="72"/>
      <c r="P17" s="71"/>
      <c r="Q17" s="72"/>
      <c r="R17" s="71"/>
      <c r="S17" s="72"/>
      <c r="T17" s="71"/>
      <c r="U17" s="72"/>
      <c r="V17" s="71"/>
      <c r="W17" s="72"/>
      <c r="X17" s="71"/>
      <c r="Y17" s="72"/>
      <c r="Z17" s="71"/>
      <c r="AA17" s="72"/>
    </row>
    <row r="18" spans="1:27" s="73" customFormat="1" ht="13.5" customHeight="1" thickBot="1">
      <c r="A18" s="74">
        <v>19</v>
      </c>
      <c r="B18" s="147" t="s">
        <v>13</v>
      </c>
      <c r="C18" s="151">
        <v>-51665</v>
      </c>
      <c r="D18" s="75">
        <v>95</v>
      </c>
      <c r="E18" s="75">
        <f t="shared" si="3"/>
        <v>-543.84210526315792</v>
      </c>
      <c r="F18" s="76">
        <f>[1]Revenufiscal!E20</f>
        <v>3627.892279154833</v>
      </c>
      <c r="G18" s="75">
        <f t="shared" si="4"/>
        <v>4171.7343844179904</v>
      </c>
      <c r="H18" s="75">
        <f t="shared" si="0"/>
        <v>-801.68408621718118</v>
      </c>
      <c r="I18" s="76">
        <f t="shared" si="5"/>
        <v>0</v>
      </c>
      <c r="J18" s="77">
        <f t="shared" si="1"/>
        <v>0</v>
      </c>
      <c r="K18" s="83">
        <v>65</v>
      </c>
      <c r="L18" s="71">
        <f t="shared" si="2"/>
        <v>0</v>
      </c>
      <c r="M18" s="72"/>
      <c r="N18" s="71"/>
      <c r="O18" s="72"/>
      <c r="P18" s="71"/>
      <c r="Q18" s="72"/>
      <c r="R18" s="71"/>
      <c r="S18" s="72"/>
      <c r="T18" s="71"/>
      <c r="U18" s="72"/>
      <c r="V18" s="71"/>
      <c r="W18" s="72"/>
      <c r="X18" s="71"/>
      <c r="Y18" s="72"/>
      <c r="Z18" s="71"/>
      <c r="AA18" s="72"/>
    </row>
    <row r="19" spans="1:27" s="73" customFormat="1" ht="13.5" customHeight="1" thickBot="1">
      <c r="A19" s="74">
        <v>20</v>
      </c>
      <c r="B19" s="147" t="s">
        <v>14</v>
      </c>
      <c r="C19" s="153">
        <v>103801</v>
      </c>
      <c r="D19" s="84">
        <v>3835</v>
      </c>
      <c r="E19" s="84">
        <f t="shared" si="3"/>
        <v>27.066753585397652</v>
      </c>
      <c r="F19" s="85">
        <f>[1]Revenufiscal!E21</f>
        <v>5191.3665645603633</v>
      </c>
      <c r="G19" s="84">
        <f t="shared" si="4"/>
        <v>5164.299810974966</v>
      </c>
      <c r="H19" s="84">
        <f t="shared" si="0"/>
        <v>190.88134033979441</v>
      </c>
      <c r="I19" s="85">
        <f t="shared" si="5"/>
        <v>0</v>
      </c>
      <c r="J19" s="86">
        <f t="shared" si="1"/>
        <v>0</v>
      </c>
      <c r="K19" s="87">
        <v>66</v>
      </c>
      <c r="L19" s="71">
        <f t="shared" si="2"/>
        <v>0</v>
      </c>
      <c r="M19" s="72"/>
      <c r="N19" s="71"/>
      <c r="O19" s="72"/>
      <c r="P19" s="71"/>
      <c r="Q19" s="72"/>
      <c r="R19" s="71"/>
      <c r="S19" s="72"/>
      <c r="T19" s="71"/>
      <c r="U19" s="72"/>
      <c r="V19" s="71"/>
      <c r="W19" s="72"/>
      <c r="X19" s="71"/>
      <c r="Y19" s="72"/>
      <c r="Z19" s="71"/>
      <c r="AA19" s="72"/>
    </row>
    <row r="20" spans="1:27" s="73" customFormat="1" ht="13.5" customHeight="1" thickBot="1">
      <c r="A20" s="74">
        <v>21</v>
      </c>
      <c r="B20" s="147" t="s">
        <v>15</v>
      </c>
      <c r="C20" s="151">
        <v>582085</v>
      </c>
      <c r="D20" s="75">
        <v>1934</v>
      </c>
      <c r="E20" s="75">
        <f t="shared" si="3"/>
        <v>300.97466390899689</v>
      </c>
      <c r="F20" s="76">
        <f>[1]Revenufiscal!E22</f>
        <v>6155.2465647994331</v>
      </c>
      <c r="G20" s="75">
        <f t="shared" si="4"/>
        <v>5854.271900890436</v>
      </c>
      <c r="H20" s="75">
        <f t="shared" si="0"/>
        <v>880.85343025526436</v>
      </c>
      <c r="I20" s="76">
        <f t="shared" si="5"/>
        <v>0</v>
      </c>
      <c r="J20" s="77">
        <f t="shared" si="1"/>
        <v>0</v>
      </c>
      <c r="K20" s="83">
        <v>60</v>
      </c>
      <c r="L20" s="71">
        <f t="shared" si="2"/>
        <v>0</v>
      </c>
      <c r="M20" s="72"/>
      <c r="N20" s="71"/>
      <c r="O20" s="72"/>
      <c r="P20" s="71"/>
      <c r="Q20" s="72"/>
      <c r="R20" s="71"/>
      <c r="S20" s="72"/>
      <c r="T20" s="71"/>
      <c r="U20" s="72"/>
      <c r="V20" s="71"/>
      <c r="W20" s="72"/>
      <c r="X20" s="71"/>
      <c r="Y20" s="72"/>
      <c r="Z20" s="71"/>
      <c r="AA20" s="72"/>
    </row>
    <row r="21" spans="1:27" s="73" customFormat="1" ht="13.5" customHeight="1" thickBot="1">
      <c r="A21" s="74">
        <v>22</v>
      </c>
      <c r="B21" s="147" t="s">
        <v>16</v>
      </c>
      <c r="C21" s="153">
        <v>-244447</v>
      </c>
      <c r="D21" s="84">
        <v>2420</v>
      </c>
      <c r="E21" s="84">
        <f t="shared" si="3"/>
        <v>-101.01115702479339</v>
      </c>
      <c r="F21" s="85">
        <f>[1]Revenufiscal!E23</f>
        <v>4469.5797296494256</v>
      </c>
      <c r="G21" s="84">
        <f t="shared" si="4"/>
        <v>4570.5908866742193</v>
      </c>
      <c r="H21" s="84">
        <f t="shared" si="0"/>
        <v>-402.82758396095232</v>
      </c>
      <c r="I21" s="85">
        <f t="shared" si="5"/>
        <v>0</v>
      </c>
      <c r="J21" s="86">
        <f t="shared" si="1"/>
        <v>0</v>
      </c>
      <c r="K21" s="87">
        <v>70</v>
      </c>
      <c r="L21" s="71">
        <f t="shared" si="2"/>
        <v>0</v>
      </c>
      <c r="M21" s="72"/>
      <c r="N21" s="71"/>
      <c r="O21" s="72"/>
      <c r="P21" s="71"/>
      <c r="Q21" s="72"/>
      <c r="R21" s="71"/>
      <c r="S21" s="72"/>
      <c r="T21" s="71"/>
      <c r="U21" s="72"/>
      <c r="V21" s="71"/>
      <c r="W21" s="72"/>
      <c r="X21" s="71"/>
      <c r="Y21" s="72"/>
      <c r="Z21" s="71"/>
      <c r="AA21" s="72"/>
    </row>
    <row r="22" spans="1:27" s="73" customFormat="1" ht="13.5" customHeight="1" thickBot="1">
      <c r="A22" s="74">
        <v>23</v>
      </c>
      <c r="B22" s="147" t="s">
        <v>17</v>
      </c>
      <c r="C22" s="151">
        <v>-23044</v>
      </c>
      <c r="D22" s="75">
        <v>222</v>
      </c>
      <c r="E22" s="75">
        <f t="shared" si="3"/>
        <v>-103.8018018018018</v>
      </c>
      <c r="F22" s="76">
        <f>[1]Revenufiscal!E24</f>
        <v>4961.0687179368051</v>
      </c>
      <c r="G22" s="75">
        <f t="shared" si="4"/>
        <v>5064.8705197386071</v>
      </c>
      <c r="H22" s="75">
        <f t="shared" si="0"/>
        <v>91.452049103435456</v>
      </c>
      <c r="I22" s="76">
        <f t="shared" si="5"/>
        <v>0</v>
      </c>
      <c r="J22" s="77">
        <f t="shared" si="1"/>
        <v>0</v>
      </c>
      <c r="K22" s="83">
        <v>60</v>
      </c>
      <c r="L22" s="71">
        <f t="shared" si="2"/>
        <v>0</v>
      </c>
      <c r="M22" s="72"/>
      <c r="N22" s="71"/>
      <c r="O22" s="72"/>
      <c r="P22" s="71"/>
      <c r="Q22" s="72"/>
      <c r="R22" s="71"/>
      <c r="S22" s="72"/>
      <c r="T22" s="71"/>
      <c r="U22" s="72"/>
      <c r="V22" s="71"/>
      <c r="W22" s="72"/>
      <c r="X22" s="71"/>
      <c r="Y22" s="72"/>
      <c r="Z22" s="71"/>
      <c r="AA22" s="72"/>
    </row>
    <row r="23" spans="1:27" s="73" customFormat="1" ht="13.5" customHeight="1" thickBot="1">
      <c r="A23" s="74">
        <v>24</v>
      </c>
      <c r="B23" s="147" t="s">
        <v>18</v>
      </c>
      <c r="C23" s="153">
        <v>-145073</v>
      </c>
      <c r="D23" s="84">
        <v>244</v>
      </c>
      <c r="E23" s="84">
        <f t="shared" si="3"/>
        <v>-594.56147540983602</v>
      </c>
      <c r="F23" s="85">
        <f>[1]Revenufiscal!E25</f>
        <v>2930.051000604707</v>
      </c>
      <c r="G23" s="84">
        <f t="shared" si="4"/>
        <v>3524.6124760145431</v>
      </c>
      <c r="H23" s="88">
        <f t="shared" si="0"/>
        <v>-1448.8059946206286</v>
      </c>
      <c r="I23" s="89">
        <f t="shared" si="5"/>
        <v>-457.30528831480069</v>
      </c>
      <c r="J23" s="90">
        <f>ROUND(L23,0)</f>
        <v>-111582</v>
      </c>
      <c r="K23" s="91">
        <v>72</v>
      </c>
      <c r="L23" s="71">
        <f>IF(I23&lt;0,I23*D23,0)</f>
        <v>-111582.49034881136</v>
      </c>
      <c r="M23" s="72"/>
      <c r="N23" s="71"/>
      <c r="O23" s="72"/>
      <c r="P23" s="71"/>
      <c r="Q23" s="72"/>
      <c r="R23" s="71"/>
      <c r="S23" s="72"/>
      <c r="T23" s="71"/>
      <c r="U23" s="72"/>
      <c r="V23" s="71"/>
      <c r="W23" s="72"/>
      <c r="X23" s="71"/>
      <c r="Y23" s="72"/>
      <c r="Z23" s="71"/>
      <c r="AA23" s="72"/>
    </row>
    <row r="24" spans="1:27" s="73" customFormat="1" ht="13.5" customHeight="1" thickBot="1">
      <c r="A24" s="74">
        <v>25</v>
      </c>
      <c r="B24" s="147" t="s">
        <v>19</v>
      </c>
      <c r="C24" s="151">
        <v>126580</v>
      </c>
      <c r="D24" s="75">
        <v>260</v>
      </c>
      <c r="E24" s="75">
        <f t="shared" si="3"/>
        <v>486.84615384615387</v>
      </c>
      <c r="F24" s="76">
        <f>[1]Revenufiscal!E26</f>
        <v>6888.6961316788074</v>
      </c>
      <c r="G24" s="75">
        <f t="shared" si="4"/>
        <v>6401.8499778326532</v>
      </c>
      <c r="H24" s="75">
        <f t="shared" si="0"/>
        <v>1428.4315071974816</v>
      </c>
      <c r="I24" s="76">
        <f t="shared" si="5"/>
        <v>0</v>
      </c>
      <c r="J24" s="77">
        <f t="shared" ref="J24:J39" si="6">ROUND(L24,0)</f>
        <v>0</v>
      </c>
      <c r="K24" s="83">
        <v>64</v>
      </c>
      <c r="L24" s="71">
        <f t="shared" ref="L24:L39" si="7">IF(I24&lt;0,I24*D24,0)</f>
        <v>0</v>
      </c>
      <c r="M24" s="72"/>
      <c r="N24" s="71"/>
      <c r="O24" s="72"/>
      <c r="P24" s="71"/>
      <c r="Q24" s="72"/>
      <c r="R24" s="71"/>
      <c r="S24" s="72"/>
      <c r="T24" s="71"/>
      <c r="U24" s="72"/>
      <c r="V24" s="71"/>
      <c r="W24" s="72"/>
      <c r="X24" s="71"/>
      <c r="Y24" s="72"/>
      <c r="Z24" s="71"/>
      <c r="AA24" s="72"/>
    </row>
    <row r="25" spans="1:27" s="73" customFormat="1" ht="13.5" customHeight="1" thickBot="1">
      <c r="A25" s="74">
        <v>72</v>
      </c>
      <c r="B25" s="147" t="s">
        <v>35</v>
      </c>
      <c r="C25" s="153">
        <v>-4862087</v>
      </c>
      <c r="D25" s="84">
        <v>10857</v>
      </c>
      <c r="E25" s="84">
        <f t="shared" si="3"/>
        <v>-447.82969512756745</v>
      </c>
      <c r="F25" s="85">
        <f>[1]Revenufiscal!E27</f>
        <v>3523.278573261061</v>
      </c>
      <c r="G25" s="84">
        <f t="shared" si="4"/>
        <v>3971.1082683886284</v>
      </c>
      <c r="H25" s="84">
        <f t="shared" si="0"/>
        <v>-1002.3102022465432</v>
      </c>
      <c r="I25" s="89">
        <f t="shared" si="5"/>
        <v>-10.809495940715351</v>
      </c>
      <c r="J25" s="90">
        <f t="shared" si="6"/>
        <v>-117359</v>
      </c>
      <c r="K25" s="87">
        <v>72</v>
      </c>
      <c r="L25" s="71">
        <f t="shared" si="7"/>
        <v>-117358.69742834657</v>
      </c>
      <c r="M25" s="72"/>
      <c r="N25" s="71"/>
      <c r="O25" s="72"/>
      <c r="P25" s="71"/>
      <c r="Q25" s="72"/>
      <c r="R25" s="71"/>
      <c r="S25" s="72"/>
      <c r="T25" s="71"/>
      <c r="U25" s="72"/>
      <c r="V25" s="71"/>
      <c r="W25" s="72"/>
      <c r="X25" s="71"/>
      <c r="Y25" s="72"/>
      <c r="Z25" s="71"/>
      <c r="AA25" s="72"/>
    </row>
    <row r="26" spans="1:27" s="73" customFormat="1" ht="13.5" customHeight="1" thickBot="1">
      <c r="A26" s="74">
        <v>33</v>
      </c>
      <c r="B26" s="147" t="s">
        <v>20</v>
      </c>
      <c r="C26" s="151">
        <v>-159382</v>
      </c>
      <c r="D26" s="75">
        <v>439</v>
      </c>
      <c r="E26" s="75">
        <f t="shared" si="3"/>
        <v>-363.05694760820046</v>
      </c>
      <c r="F26" s="76">
        <f>[1]Revenufiscal!E28</f>
        <v>3754.8727688825052</v>
      </c>
      <c r="G26" s="75">
        <f t="shared" si="4"/>
        <v>4117.9297164907057</v>
      </c>
      <c r="H26" s="75">
        <f t="shared" si="0"/>
        <v>-855.48875414446593</v>
      </c>
      <c r="I26" s="76">
        <f t="shared" si="5"/>
        <v>0</v>
      </c>
      <c r="J26" s="77">
        <f t="shared" si="6"/>
        <v>0</v>
      </c>
      <c r="K26" s="78">
        <v>70</v>
      </c>
      <c r="L26" s="71">
        <f t="shared" si="7"/>
        <v>0</v>
      </c>
      <c r="M26" s="72"/>
      <c r="N26" s="71"/>
      <c r="O26" s="72"/>
      <c r="P26" s="71"/>
      <c r="Q26" s="72"/>
      <c r="R26" s="71"/>
      <c r="S26" s="72"/>
      <c r="T26" s="71"/>
      <c r="U26" s="72"/>
      <c r="V26" s="71"/>
      <c r="W26" s="72"/>
      <c r="X26" s="71"/>
      <c r="Y26" s="72"/>
      <c r="Z26" s="71"/>
      <c r="AA26" s="72"/>
    </row>
    <row r="27" spans="1:27" s="73" customFormat="1" ht="13.5" customHeight="1" thickBot="1">
      <c r="A27" s="74">
        <v>35</v>
      </c>
      <c r="B27" s="147" t="s">
        <v>21</v>
      </c>
      <c r="C27" s="153">
        <v>-444494</v>
      </c>
      <c r="D27" s="84">
        <v>684</v>
      </c>
      <c r="E27" s="84">
        <f t="shared" si="3"/>
        <v>-649.84502923976606</v>
      </c>
      <c r="F27" s="85">
        <f>[1]Revenufiscal!E29</f>
        <v>2912.4437277537677</v>
      </c>
      <c r="G27" s="84">
        <f>F27-E27</f>
        <v>3562.2887569935338</v>
      </c>
      <c r="H27" s="84">
        <f t="shared" si="0"/>
        <v>-1411.1297136416379</v>
      </c>
      <c r="I27" s="89">
        <f t="shared" si="5"/>
        <v>-419.62900733581</v>
      </c>
      <c r="J27" s="90">
        <f t="shared" si="6"/>
        <v>-287026</v>
      </c>
      <c r="K27" s="87">
        <v>74</v>
      </c>
      <c r="L27" s="71">
        <f t="shared" si="7"/>
        <v>-287026.24101769406</v>
      </c>
      <c r="M27" s="72"/>
      <c r="N27" s="71"/>
      <c r="O27" s="72"/>
      <c r="P27" s="71"/>
      <c r="Q27" s="72"/>
      <c r="R27" s="71"/>
      <c r="S27" s="72"/>
      <c r="T27" s="71"/>
      <c r="U27" s="72"/>
      <c r="V27" s="71"/>
      <c r="W27" s="72"/>
      <c r="X27" s="71"/>
      <c r="Y27" s="72"/>
      <c r="Z27" s="71"/>
      <c r="AA27" s="72"/>
    </row>
    <row r="28" spans="1:27" s="73" customFormat="1" ht="13.5" customHeight="1" thickBot="1">
      <c r="A28" s="74">
        <v>74</v>
      </c>
      <c r="B28" s="147" t="s">
        <v>48</v>
      </c>
      <c r="C28" s="151">
        <v>-2540272</v>
      </c>
      <c r="D28" s="75">
        <v>15560</v>
      </c>
      <c r="E28" s="75">
        <f>C28/D28</f>
        <v>-163.25655526992287</v>
      </c>
      <c r="F28" s="76">
        <f>[1]Revenufiscal!E30</f>
        <v>4248.367317975958</v>
      </c>
      <c r="G28" s="75">
        <f>F28-E28</f>
        <v>4411.6238732458805</v>
      </c>
      <c r="H28" s="75">
        <f t="shared" si="0"/>
        <v>-561.79459738929108</v>
      </c>
      <c r="I28" s="76">
        <f t="shared" si="5"/>
        <v>0</v>
      </c>
      <c r="J28" s="77">
        <f t="shared" si="6"/>
        <v>0</v>
      </c>
      <c r="K28" s="78">
        <v>64.986500000000007</v>
      </c>
      <c r="L28" s="71">
        <f t="shared" si="7"/>
        <v>0</v>
      </c>
      <c r="M28" s="72"/>
      <c r="N28" s="71"/>
      <c r="O28" s="72"/>
      <c r="P28" s="71"/>
      <c r="Q28" s="72"/>
      <c r="R28" s="71"/>
      <c r="S28" s="72"/>
      <c r="T28" s="71"/>
      <c r="U28" s="72"/>
      <c r="V28" s="71"/>
      <c r="W28" s="72"/>
      <c r="X28" s="71"/>
      <c r="Y28" s="72"/>
      <c r="Z28" s="71"/>
      <c r="AA28" s="72"/>
    </row>
    <row r="29" spans="1:27" s="73" customFormat="1" ht="13.5" customHeight="1" thickBot="1">
      <c r="A29" s="74">
        <v>49</v>
      </c>
      <c r="B29" s="147" t="s">
        <v>22</v>
      </c>
      <c r="C29" s="153">
        <v>-175863</v>
      </c>
      <c r="D29" s="84">
        <v>430</v>
      </c>
      <c r="E29" s="84">
        <f>C29/D29</f>
        <v>-408.98372093023255</v>
      </c>
      <c r="F29" s="85">
        <f>[1]Revenufiscal!E31</f>
        <v>3864.6574912367632</v>
      </c>
      <c r="G29" s="84">
        <f>F29-E29</f>
        <v>4273.6412121669955</v>
      </c>
      <c r="H29" s="84">
        <f t="shared" si="0"/>
        <v>-699.77725846817611</v>
      </c>
      <c r="I29" s="85">
        <f t="shared" si="5"/>
        <v>0</v>
      </c>
      <c r="J29" s="86">
        <f t="shared" si="6"/>
        <v>0</v>
      </c>
      <c r="K29" s="87">
        <v>62</v>
      </c>
      <c r="L29" s="71">
        <f t="shared" si="7"/>
        <v>0</v>
      </c>
      <c r="M29" s="72"/>
      <c r="N29" s="71"/>
      <c r="O29" s="72"/>
      <c r="P29" s="71"/>
      <c r="Q29" s="72"/>
      <c r="R29" s="71"/>
      <c r="S29" s="72"/>
      <c r="T29" s="71"/>
      <c r="U29" s="72"/>
      <c r="V29" s="71"/>
      <c r="W29" s="72"/>
      <c r="X29" s="71"/>
      <c r="Y29" s="72"/>
      <c r="Z29" s="71"/>
      <c r="AA29" s="72"/>
    </row>
    <row r="30" spans="1:27" s="73" customFormat="1" ht="13.5" customHeight="1" thickBot="1">
      <c r="A30" s="74">
        <v>53</v>
      </c>
      <c r="B30" s="147" t="s">
        <v>23</v>
      </c>
      <c r="C30" s="151">
        <v>481030</v>
      </c>
      <c r="D30" s="75">
        <v>10074</v>
      </c>
      <c r="E30" s="75">
        <f t="shared" si="3"/>
        <v>47.749652570974789</v>
      </c>
      <c r="F30" s="76">
        <f>[1]Revenufiscal!E32</f>
        <v>4908.8348246916212</v>
      </c>
      <c r="G30" s="75">
        <f t="shared" si="4"/>
        <v>4861.0851721206463</v>
      </c>
      <c r="H30" s="75">
        <f t="shared" si="0"/>
        <v>-112.33329851452527</v>
      </c>
      <c r="I30" s="76">
        <f t="shared" si="5"/>
        <v>0</v>
      </c>
      <c r="J30" s="77">
        <f t="shared" si="6"/>
        <v>0</v>
      </c>
      <c r="K30" s="78">
        <v>64</v>
      </c>
      <c r="L30" s="71">
        <f t="shared" si="7"/>
        <v>0</v>
      </c>
      <c r="M30" s="72"/>
      <c r="N30" s="71"/>
      <c r="O30" s="72"/>
      <c r="P30" s="71"/>
      <c r="Q30" s="72"/>
      <c r="R30" s="71"/>
      <c r="S30" s="72"/>
      <c r="T30" s="71"/>
      <c r="U30" s="72"/>
      <c r="V30" s="71"/>
      <c r="W30" s="72"/>
      <c r="X30" s="71"/>
      <c r="Y30" s="72"/>
      <c r="Z30" s="71"/>
      <c r="AA30" s="72"/>
    </row>
    <row r="31" spans="1:27" s="73" customFormat="1" ht="13.5" customHeight="1" thickBot="1">
      <c r="A31" s="74">
        <v>54</v>
      </c>
      <c r="B31" s="147" t="s">
        <v>24</v>
      </c>
      <c r="C31" s="153">
        <v>-52000</v>
      </c>
      <c r="D31" s="84">
        <v>1105</v>
      </c>
      <c r="E31" s="84">
        <f t="shared" si="3"/>
        <v>-47.058823529411768</v>
      </c>
      <c r="F31" s="85">
        <f>[1]Revenufiscal!E33</f>
        <v>4809.7441029671763</v>
      </c>
      <c r="G31" s="84">
        <f t="shared" si="4"/>
        <v>4856.802926496588</v>
      </c>
      <c r="H31" s="84">
        <f t="shared" si="0"/>
        <v>-116.61554413858357</v>
      </c>
      <c r="I31" s="85">
        <f t="shared" si="5"/>
        <v>0</v>
      </c>
      <c r="J31" s="86">
        <f t="shared" si="6"/>
        <v>0</v>
      </c>
      <c r="K31" s="87">
        <v>60</v>
      </c>
      <c r="L31" s="71">
        <f t="shared" si="7"/>
        <v>0</v>
      </c>
      <c r="M31" s="71">
        <f>ROUND(O31,0)</f>
        <v>0</v>
      </c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</row>
    <row r="32" spans="1:27" s="73" customFormat="1" ht="13.5" customHeight="1" thickBot="1">
      <c r="A32" s="74">
        <v>55</v>
      </c>
      <c r="B32" s="147" t="s">
        <v>25</v>
      </c>
      <c r="C32" s="151">
        <v>-114538</v>
      </c>
      <c r="D32" s="75">
        <v>320</v>
      </c>
      <c r="E32" s="75">
        <f t="shared" si="3"/>
        <v>-357.93124999999998</v>
      </c>
      <c r="F32" s="76">
        <f>[1]Revenufiscal!E34</f>
        <v>3887.3696312383909</v>
      </c>
      <c r="G32" s="75">
        <f t="shared" si="4"/>
        <v>4245.3008812383905</v>
      </c>
      <c r="H32" s="75">
        <f t="shared" si="0"/>
        <v>-728.11758939678111</v>
      </c>
      <c r="I32" s="76">
        <f t="shared" si="5"/>
        <v>0</v>
      </c>
      <c r="J32" s="77">
        <f t="shared" si="6"/>
        <v>0</v>
      </c>
      <c r="K32" s="78">
        <v>70</v>
      </c>
      <c r="L32" s="71">
        <f t="shared" si="7"/>
        <v>0</v>
      </c>
      <c r="M32" s="72"/>
      <c r="N32" s="71"/>
      <c r="O32" s="72"/>
      <c r="P32" s="71"/>
      <c r="Q32" s="72"/>
      <c r="R32" s="71"/>
      <c r="S32" s="72"/>
      <c r="T32" s="71"/>
      <c r="U32" s="72"/>
      <c r="V32" s="71"/>
      <c r="W32" s="72"/>
      <c r="X32" s="71"/>
      <c r="Y32" s="72"/>
      <c r="Z32" s="71"/>
      <c r="AA32" s="72"/>
    </row>
    <row r="33" spans="1:27" s="73" customFormat="1" ht="13.5" customHeight="1" thickBot="1">
      <c r="A33" s="74">
        <v>56</v>
      </c>
      <c r="B33" s="147" t="s">
        <v>26</v>
      </c>
      <c r="C33" s="153">
        <v>-281608</v>
      </c>
      <c r="D33" s="84">
        <v>639</v>
      </c>
      <c r="E33" s="84">
        <f t="shared" si="3"/>
        <v>-440.70109546165884</v>
      </c>
      <c r="F33" s="85">
        <f>[1]Revenufiscal!E35</f>
        <v>3503.3033204106409</v>
      </c>
      <c r="G33" s="84">
        <f t="shared" si="4"/>
        <v>3944.0044158722999</v>
      </c>
      <c r="H33" s="84">
        <f t="shared" si="0"/>
        <v>-1029.4140547628717</v>
      </c>
      <c r="I33" s="89">
        <f t="shared" si="5"/>
        <v>-37.913348457043867</v>
      </c>
      <c r="J33" s="90">
        <f t="shared" si="6"/>
        <v>-24227</v>
      </c>
      <c r="K33" s="87">
        <v>70</v>
      </c>
      <c r="L33" s="71">
        <f t="shared" si="7"/>
        <v>-24226.62966405103</v>
      </c>
      <c r="M33" s="72"/>
      <c r="N33" s="71"/>
      <c r="O33" s="72"/>
      <c r="P33" s="71"/>
      <c r="Q33" s="72"/>
      <c r="R33" s="71"/>
      <c r="S33" s="72"/>
      <c r="T33" s="71"/>
      <c r="U33" s="72"/>
      <c r="V33" s="71"/>
      <c r="W33" s="72"/>
      <c r="X33" s="71"/>
      <c r="Y33" s="72"/>
      <c r="Z33" s="71"/>
      <c r="AA33" s="72"/>
    </row>
    <row r="34" spans="1:27" s="73" customFormat="1" ht="13.5" customHeight="1" thickBot="1">
      <c r="A34" s="74">
        <v>57</v>
      </c>
      <c r="B34" s="147" t="s">
        <v>27</v>
      </c>
      <c r="C34" s="151">
        <v>-181470</v>
      </c>
      <c r="D34" s="75">
        <v>467</v>
      </c>
      <c r="E34" s="75">
        <f t="shared" si="3"/>
        <v>-388.58672376873659</v>
      </c>
      <c r="F34" s="76">
        <f>[1]Revenufiscal!E36</f>
        <v>3504.2307350826882</v>
      </c>
      <c r="G34" s="75">
        <f t="shared" si="4"/>
        <v>3892.8174588514248</v>
      </c>
      <c r="H34" s="75">
        <f t="shared" si="0"/>
        <v>-1080.6010117837468</v>
      </c>
      <c r="I34" s="92">
        <f t="shared" si="5"/>
        <v>-89.100305477918937</v>
      </c>
      <c r="J34" s="90">
        <f t="shared" si="6"/>
        <v>-41610</v>
      </c>
      <c r="K34" s="78">
        <v>70</v>
      </c>
      <c r="L34" s="71">
        <f t="shared" si="7"/>
        <v>-41609.842658188143</v>
      </c>
      <c r="M34" s="72"/>
      <c r="N34" s="71"/>
      <c r="O34" s="72"/>
      <c r="P34" s="71"/>
      <c r="Q34" s="72"/>
      <c r="R34" s="71"/>
      <c r="S34" s="72"/>
      <c r="T34" s="71"/>
      <c r="U34" s="72"/>
      <c r="V34" s="71"/>
      <c r="W34" s="72"/>
      <c r="X34" s="71"/>
      <c r="Y34" s="72"/>
      <c r="Z34" s="71"/>
      <c r="AA34" s="72"/>
    </row>
    <row r="35" spans="1:27" s="73" customFormat="1" ht="13.5" customHeight="1" thickBot="1">
      <c r="A35" s="74">
        <v>58</v>
      </c>
      <c r="B35" s="147" t="s">
        <v>28</v>
      </c>
      <c r="C35" s="153">
        <v>-659640</v>
      </c>
      <c r="D35" s="84">
        <v>1253</v>
      </c>
      <c r="E35" s="84">
        <f t="shared" si="3"/>
        <v>-526.44852354349564</v>
      </c>
      <c r="F35" s="85">
        <f>[1]Revenufiscal!E37</f>
        <v>3218.178240174394</v>
      </c>
      <c r="G35" s="84">
        <f t="shared" si="4"/>
        <v>3744.6267637178898</v>
      </c>
      <c r="H35" s="84">
        <f>G35-($F$40)</f>
        <v>-1228.7917069172818</v>
      </c>
      <c r="I35" s="89">
        <f t="shared" si="5"/>
        <v>-237.29100061145391</v>
      </c>
      <c r="J35" s="90">
        <f t="shared" si="6"/>
        <v>-297326</v>
      </c>
      <c r="K35" s="87">
        <v>70</v>
      </c>
      <c r="L35" s="71">
        <f t="shared" si="7"/>
        <v>-297325.62376615172</v>
      </c>
      <c r="M35" s="72"/>
      <c r="N35" s="71"/>
      <c r="O35" s="72"/>
      <c r="P35" s="71"/>
      <c r="Q35" s="72"/>
      <c r="R35" s="71"/>
      <c r="S35" s="72"/>
      <c r="T35" s="71"/>
      <c r="U35" s="72"/>
      <c r="V35" s="71"/>
      <c r="W35" s="72"/>
      <c r="X35" s="71"/>
      <c r="Y35" s="72"/>
      <c r="Z35" s="71"/>
      <c r="AA35" s="72"/>
    </row>
    <row r="36" spans="1:27" s="73" customFormat="1" ht="13.5" customHeight="1" thickBot="1">
      <c r="A36" s="74">
        <v>59</v>
      </c>
      <c r="B36" s="147" t="s">
        <v>29</v>
      </c>
      <c r="C36" s="151">
        <v>-94712</v>
      </c>
      <c r="D36" s="75">
        <v>241</v>
      </c>
      <c r="E36" s="75">
        <f t="shared" si="3"/>
        <v>-392.99585062240664</v>
      </c>
      <c r="F36" s="76">
        <f>[1]Revenufiscal!E38</f>
        <v>3345.0475319477782</v>
      </c>
      <c r="G36" s="75">
        <f t="shared" si="4"/>
        <v>3738.0433825701848</v>
      </c>
      <c r="H36" s="75">
        <f>G36-($F$40)</f>
        <v>-1235.3750880649868</v>
      </c>
      <c r="I36" s="76">
        <f t="shared" si="5"/>
        <v>-243.87438175915895</v>
      </c>
      <c r="J36" s="77">
        <f t="shared" si="6"/>
        <v>-58774</v>
      </c>
      <c r="K36" s="78">
        <v>67</v>
      </c>
      <c r="L36" s="71">
        <f t="shared" si="7"/>
        <v>-58773.726003957308</v>
      </c>
      <c r="M36" s="72"/>
      <c r="N36" s="71"/>
      <c r="O36" s="72"/>
      <c r="P36" s="71"/>
      <c r="Q36" s="72"/>
      <c r="R36" s="71"/>
      <c r="S36" s="72"/>
      <c r="T36" s="71"/>
      <c r="U36" s="72"/>
      <c r="V36" s="71"/>
      <c r="W36" s="72"/>
      <c r="X36" s="71"/>
      <c r="Y36" s="72"/>
      <c r="Z36" s="71"/>
      <c r="AA36" s="72"/>
    </row>
    <row r="37" spans="1:27" s="73" customFormat="1" ht="13.5" customHeight="1" thickBot="1">
      <c r="A37" s="74">
        <v>60</v>
      </c>
      <c r="B37" s="147" t="s">
        <v>30</v>
      </c>
      <c r="C37" s="154">
        <v>-7418481</v>
      </c>
      <c r="D37" s="93">
        <v>37840</v>
      </c>
      <c r="E37" s="93">
        <f t="shared" si="3"/>
        <v>-196.04865221987316</v>
      </c>
      <c r="F37" s="94">
        <f>[1]Revenufiscal!E39</f>
        <v>4241.1714175011793</v>
      </c>
      <c r="G37" s="93">
        <f t="shared" si="4"/>
        <v>4437.2200697210528</v>
      </c>
      <c r="H37" s="93">
        <f>G37-($F$40)</f>
        <v>-536.19840091411879</v>
      </c>
      <c r="I37" s="94">
        <f t="shared" si="5"/>
        <v>0</v>
      </c>
      <c r="J37" s="95">
        <f t="shared" si="6"/>
        <v>0</v>
      </c>
      <c r="K37" s="96">
        <v>70</v>
      </c>
      <c r="L37" s="71">
        <f t="shared" si="7"/>
        <v>0</v>
      </c>
      <c r="M37" s="72"/>
      <c r="N37" s="71"/>
      <c r="O37" s="72"/>
      <c r="P37" s="71"/>
      <c r="Q37" s="72"/>
      <c r="R37" s="71"/>
      <c r="S37" s="72"/>
      <c r="T37" s="71"/>
      <c r="U37" s="72"/>
      <c r="V37" s="71"/>
      <c r="W37" s="72"/>
      <c r="X37" s="71"/>
      <c r="Y37" s="72"/>
      <c r="Z37" s="71"/>
      <c r="AA37" s="72"/>
    </row>
    <row r="38" spans="1:27" s="73" customFormat="1" ht="13.5" customHeight="1" thickBot="1">
      <c r="A38" s="74">
        <v>61</v>
      </c>
      <c r="B38" s="147" t="s">
        <v>31</v>
      </c>
      <c r="C38" s="151">
        <v>-98218</v>
      </c>
      <c r="D38" s="75">
        <v>223</v>
      </c>
      <c r="E38" s="75">
        <f t="shared" si="3"/>
        <v>-440.43946188340806</v>
      </c>
      <c r="F38" s="76">
        <f>[1]Revenufiscal!E40</f>
        <v>3387.0179230732601</v>
      </c>
      <c r="G38" s="75">
        <f t="shared" si="4"/>
        <v>3827.4573849566682</v>
      </c>
      <c r="H38" s="75">
        <f>G38-($F$40)</f>
        <v>-1145.9610856785034</v>
      </c>
      <c r="I38" s="92">
        <f t="shared" si="5"/>
        <v>-154.46037937267556</v>
      </c>
      <c r="J38" s="90">
        <f t="shared" si="6"/>
        <v>-34445</v>
      </c>
      <c r="K38" s="78">
        <v>75</v>
      </c>
      <c r="L38" s="71">
        <f t="shared" si="7"/>
        <v>-34444.664600106647</v>
      </c>
      <c r="M38" s="72"/>
      <c r="N38" s="71"/>
      <c r="O38" s="72"/>
      <c r="P38" s="71"/>
      <c r="Q38" s="72"/>
      <c r="R38" s="71"/>
      <c r="S38" s="72"/>
      <c r="T38" s="71"/>
      <c r="U38" s="72"/>
      <c r="V38" s="71"/>
      <c r="W38" s="72"/>
      <c r="X38" s="71"/>
      <c r="Y38" s="72"/>
      <c r="Z38" s="71"/>
      <c r="AA38" s="72"/>
    </row>
    <row r="39" spans="1:27" s="73" customFormat="1" ht="13.5" customHeight="1" thickBot="1">
      <c r="A39" s="148">
        <v>62</v>
      </c>
      <c r="B39" s="149" t="s">
        <v>32</v>
      </c>
      <c r="C39" s="153">
        <v>-345037</v>
      </c>
      <c r="D39" s="84">
        <v>967</v>
      </c>
      <c r="E39" s="84">
        <f t="shared" si="3"/>
        <v>-356.81178903826265</v>
      </c>
      <c r="F39" s="85">
        <f>[1]Revenufiscal!E41</f>
        <v>3307.3380053754313</v>
      </c>
      <c r="G39" s="84">
        <f t="shared" si="4"/>
        <v>3664.1497944136941</v>
      </c>
      <c r="H39" s="84">
        <f>G39-($F$40)</f>
        <v>-1309.2686762214776</v>
      </c>
      <c r="I39" s="89">
        <f t="shared" si="5"/>
        <v>-317.7679699156497</v>
      </c>
      <c r="J39" s="90">
        <f t="shared" si="6"/>
        <v>-307282</v>
      </c>
      <c r="K39" s="87">
        <v>70</v>
      </c>
      <c r="L39" s="71">
        <f t="shared" si="7"/>
        <v>-307281.62690843327</v>
      </c>
      <c r="M39" s="72"/>
      <c r="N39" s="71"/>
      <c r="O39" s="72"/>
      <c r="P39" s="71"/>
      <c r="Q39" s="72"/>
      <c r="R39" s="71"/>
      <c r="S39" s="72"/>
      <c r="T39" s="71"/>
      <c r="U39" s="72"/>
      <c r="V39" s="71"/>
      <c r="W39" s="72"/>
      <c r="X39" s="71"/>
      <c r="Y39" s="72"/>
      <c r="Z39" s="71"/>
      <c r="AA39" s="72"/>
    </row>
    <row r="40" spans="1:27" s="73" customFormat="1" ht="15" customHeight="1" thickBot="1">
      <c r="A40" s="323" t="s">
        <v>33</v>
      </c>
      <c r="B40" s="324"/>
      <c r="C40" s="97">
        <f>SUM(C3:C39)</f>
        <v>0</v>
      </c>
      <c r="D40" s="98">
        <f>SUM(D3:D39)</f>
        <v>173009</v>
      </c>
      <c r="E40" s="98"/>
      <c r="F40" s="99">
        <f>[1]Revenufiscal!E42</f>
        <v>4973.4184706351716</v>
      </c>
      <c r="G40" s="98"/>
      <c r="H40" s="98"/>
      <c r="I40" s="99">
        <f t="shared" si="5"/>
        <v>-3981.9177643293438</v>
      </c>
      <c r="J40" s="100">
        <f>SUM(J3:J39)</f>
        <v>-1279631</v>
      </c>
      <c r="K40" s="101">
        <v>64.994654939330175</v>
      </c>
      <c r="L40" s="102"/>
      <c r="M40" s="72"/>
      <c r="N40" s="102"/>
      <c r="O40" s="72"/>
      <c r="P40" s="102"/>
      <c r="Q40" s="72"/>
      <c r="R40" s="102"/>
      <c r="S40" s="72"/>
      <c r="T40" s="102"/>
      <c r="U40" s="72"/>
      <c r="V40" s="102"/>
      <c r="W40" s="72"/>
      <c r="X40" s="102"/>
      <c r="Y40" s="72"/>
      <c r="Z40" s="102"/>
      <c r="AA40" s="72"/>
    </row>
    <row r="41" spans="1:27" s="73" customFormat="1" ht="15" customHeight="1" thickBot="1">
      <c r="A41" s="334"/>
      <c r="B41" s="334"/>
      <c r="C41" s="103">
        <v>0.80064000000000002</v>
      </c>
      <c r="D41" s="104" t="s">
        <v>69</v>
      </c>
      <c r="E41" s="104"/>
      <c r="F41" s="105">
        <f>F40*C41</f>
        <v>3981.9177643293438</v>
      </c>
      <c r="G41" s="102"/>
      <c r="H41" s="102"/>
      <c r="I41" s="102"/>
      <c r="J41" s="106"/>
      <c r="K41" s="102"/>
      <c r="L41" s="107"/>
      <c r="M41" s="72"/>
      <c r="N41" s="107"/>
      <c r="O41" s="72"/>
      <c r="P41" s="107"/>
      <c r="Q41" s="72"/>
      <c r="R41" s="107"/>
      <c r="S41" s="72"/>
      <c r="T41" s="107"/>
      <c r="U41" s="72"/>
      <c r="V41" s="107"/>
      <c r="W41" s="72"/>
      <c r="X41" s="107"/>
      <c r="Y41" s="72"/>
      <c r="Z41" s="107"/>
      <c r="AA41" s="72"/>
    </row>
    <row r="42" spans="1:27" s="63" customFormat="1" ht="14.1" customHeight="1">
      <c r="A42" s="237"/>
      <c r="B42" s="237"/>
      <c r="C42" s="237"/>
      <c r="D42" s="237"/>
      <c r="E42" s="237"/>
      <c r="F42" s="237"/>
      <c r="G42" s="237"/>
      <c r="H42" s="237"/>
      <c r="I42" s="237"/>
      <c r="J42" s="238"/>
      <c r="K42" s="237"/>
      <c r="L42" s="237"/>
      <c r="M42" s="62"/>
      <c r="N42" s="237"/>
      <c r="O42" s="62"/>
      <c r="P42" s="237"/>
      <c r="Q42" s="62"/>
      <c r="R42" s="237"/>
      <c r="S42" s="62"/>
      <c r="T42" s="237"/>
      <c r="U42" s="62"/>
      <c r="V42" s="237"/>
      <c r="W42" s="62"/>
      <c r="X42" s="237"/>
      <c r="Y42" s="62"/>
      <c r="Z42" s="237"/>
      <c r="AA42" s="62"/>
    </row>
    <row r="43" spans="1:27" s="109" customFormat="1" ht="14.1" customHeight="1">
      <c r="A43" s="239"/>
      <c r="B43" s="239"/>
      <c r="C43" s="239"/>
      <c r="D43" s="239"/>
      <c r="E43" s="240"/>
      <c r="F43" s="239"/>
      <c r="G43" s="241"/>
      <c r="H43" s="335"/>
      <c r="I43" s="335"/>
      <c r="J43" s="330"/>
      <c r="K43" s="330"/>
      <c r="L43" s="239"/>
      <c r="M43" s="243"/>
      <c r="N43" s="239"/>
      <c r="O43" s="243"/>
      <c r="P43" s="239"/>
      <c r="Q43" s="243"/>
      <c r="R43" s="239"/>
      <c r="S43" s="243"/>
      <c r="T43" s="239"/>
      <c r="U43" s="243"/>
      <c r="V43" s="239"/>
      <c r="W43" s="243"/>
      <c r="X43" s="239"/>
      <c r="Y43" s="243"/>
      <c r="Z43" s="239"/>
      <c r="AA43" s="243"/>
    </row>
    <row r="44" spans="1:27" s="109" customFormat="1" ht="14.1" customHeight="1">
      <c r="A44" s="239"/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43"/>
      <c r="N44" s="239"/>
      <c r="O44" s="243"/>
      <c r="P44" s="239"/>
      <c r="Q44" s="243"/>
      <c r="R44" s="239"/>
      <c r="S44" s="243"/>
      <c r="T44" s="239"/>
      <c r="U44" s="243"/>
      <c r="V44" s="239"/>
      <c r="W44" s="243"/>
      <c r="X44" s="239"/>
      <c r="Y44" s="243"/>
      <c r="Z44" s="239"/>
      <c r="AA44" s="243"/>
    </row>
    <row r="45" spans="1:27" s="109" customFormat="1" ht="14.1" customHeight="1">
      <c r="A45" s="239"/>
      <c r="B45" s="239"/>
      <c r="C45" s="239"/>
      <c r="D45" s="239"/>
      <c r="E45" s="239"/>
      <c r="F45" s="242"/>
      <c r="G45" s="239"/>
      <c r="H45" s="239"/>
      <c r="I45" s="240"/>
      <c r="J45" s="330"/>
      <c r="K45" s="330"/>
      <c r="L45" s="239"/>
      <c r="M45" s="243"/>
      <c r="N45" s="239"/>
      <c r="O45" s="243"/>
      <c r="P45" s="239"/>
      <c r="Q45" s="243"/>
      <c r="R45" s="239"/>
      <c r="S45" s="243"/>
      <c r="T45" s="239"/>
      <c r="U45" s="243"/>
      <c r="V45" s="239"/>
      <c r="W45" s="243"/>
      <c r="X45" s="239"/>
      <c r="Y45" s="243"/>
      <c r="Z45" s="239"/>
      <c r="AA45" s="243"/>
    </row>
    <row r="46" spans="1:27" s="109" customFormat="1" ht="14.1" customHeight="1">
      <c r="A46" s="239"/>
      <c r="B46" s="239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43"/>
      <c r="N46" s="239"/>
      <c r="O46" s="243"/>
      <c r="P46" s="239"/>
      <c r="Q46" s="243"/>
      <c r="R46" s="239"/>
      <c r="S46" s="243"/>
      <c r="T46" s="239"/>
      <c r="U46" s="243"/>
      <c r="V46" s="239"/>
      <c r="W46" s="243"/>
      <c r="X46" s="239"/>
      <c r="Y46" s="243"/>
      <c r="Z46" s="239"/>
      <c r="AA46" s="243"/>
    </row>
    <row r="47" spans="1:27" s="109" customFormat="1" ht="14.1" customHeight="1">
      <c r="A47" s="239"/>
      <c r="B47" s="239"/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43"/>
      <c r="N47" s="239"/>
      <c r="O47" s="243"/>
      <c r="P47" s="239"/>
      <c r="Q47" s="243"/>
      <c r="R47" s="239"/>
      <c r="S47" s="243"/>
      <c r="T47" s="239"/>
      <c r="U47" s="243"/>
      <c r="V47" s="239"/>
      <c r="W47" s="243"/>
      <c r="X47" s="239"/>
      <c r="Y47" s="243"/>
      <c r="Z47" s="239"/>
      <c r="AA47" s="243"/>
    </row>
    <row r="48" spans="1:27" s="109" customFormat="1" ht="14.1" customHeight="1">
      <c r="A48" s="239"/>
      <c r="B48" s="239"/>
      <c r="C48" s="239"/>
      <c r="D48" s="239"/>
      <c r="E48" s="239"/>
      <c r="F48" s="239"/>
      <c r="G48" s="239"/>
      <c r="H48" s="239"/>
      <c r="I48" s="239"/>
      <c r="J48" s="239"/>
      <c r="K48" s="239"/>
      <c r="L48" s="239"/>
      <c r="M48" s="243"/>
      <c r="N48" s="239"/>
      <c r="O48" s="243"/>
      <c r="P48" s="239"/>
      <c r="Q48" s="243"/>
      <c r="R48" s="239"/>
      <c r="S48" s="243"/>
      <c r="T48" s="239"/>
      <c r="U48" s="243"/>
      <c r="V48" s="239"/>
      <c r="W48" s="243"/>
      <c r="X48" s="239"/>
      <c r="Y48" s="243"/>
      <c r="Z48" s="239"/>
      <c r="AA48" s="243"/>
    </row>
    <row r="49" spans="1:27" s="109" customFormat="1" ht="12.75" customHeight="1">
      <c r="A49" s="239"/>
      <c r="B49" s="239"/>
      <c r="C49" s="239"/>
      <c r="D49" s="239"/>
      <c r="E49" s="239"/>
      <c r="F49" s="239"/>
      <c r="G49" s="239"/>
      <c r="H49" s="239"/>
      <c r="I49" s="239"/>
      <c r="J49" s="239"/>
      <c r="K49" s="239"/>
      <c r="L49" s="239"/>
      <c r="M49" s="243"/>
      <c r="N49" s="239"/>
      <c r="O49" s="243"/>
      <c r="P49" s="239"/>
      <c r="Q49" s="243"/>
      <c r="R49" s="239"/>
      <c r="S49" s="243"/>
      <c r="T49" s="239"/>
      <c r="U49" s="243"/>
      <c r="V49" s="239"/>
      <c r="W49" s="243"/>
      <c r="X49" s="239"/>
      <c r="Y49" s="243"/>
      <c r="Z49" s="239"/>
      <c r="AA49" s="243"/>
    </row>
    <row r="50" spans="1:27" s="109" customFormat="1" ht="12.75" customHeight="1">
      <c r="A50" s="239"/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43"/>
      <c r="N50" s="239"/>
      <c r="O50" s="243"/>
      <c r="P50" s="239"/>
      <c r="Q50" s="243"/>
      <c r="R50" s="239"/>
      <c r="S50" s="243"/>
      <c r="T50" s="239"/>
      <c r="U50" s="243"/>
      <c r="V50" s="239"/>
      <c r="W50" s="243"/>
      <c r="X50" s="239"/>
      <c r="Y50" s="243"/>
      <c r="Z50" s="239"/>
      <c r="AA50" s="243"/>
    </row>
    <row r="51" spans="1:27" s="109" customFormat="1" ht="12.75" customHeight="1">
      <c r="A51" s="239"/>
      <c r="B51" s="239"/>
      <c r="C51" s="239"/>
      <c r="D51" s="239"/>
      <c r="E51" s="239"/>
      <c r="F51" s="239"/>
      <c r="G51" s="239"/>
      <c r="H51" s="239"/>
      <c r="I51" s="239"/>
      <c r="J51" s="239"/>
      <c r="K51" s="239"/>
      <c r="L51" s="239"/>
      <c r="M51" s="243"/>
      <c r="N51" s="239"/>
      <c r="O51" s="243"/>
      <c r="P51" s="239"/>
      <c r="Q51" s="243"/>
      <c r="R51" s="239"/>
      <c r="S51" s="243"/>
      <c r="T51" s="239"/>
      <c r="U51" s="243"/>
      <c r="V51" s="239"/>
      <c r="W51" s="243"/>
      <c r="X51" s="239"/>
      <c r="Y51" s="243"/>
      <c r="Z51" s="239"/>
      <c r="AA51" s="243"/>
    </row>
    <row r="52" spans="1:27" s="109" customFormat="1" ht="12.75" customHeight="1">
      <c r="A52" s="239"/>
      <c r="B52" s="239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43"/>
      <c r="N52" s="239"/>
      <c r="O52" s="243"/>
      <c r="P52" s="239"/>
      <c r="Q52" s="243"/>
      <c r="R52" s="239"/>
      <c r="S52" s="243"/>
      <c r="T52" s="239"/>
      <c r="U52" s="243"/>
      <c r="V52" s="239"/>
      <c r="W52" s="243"/>
      <c r="X52" s="239"/>
      <c r="Y52" s="243"/>
      <c r="Z52" s="239"/>
      <c r="AA52" s="243"/>
    </row>
    <row r="53" spans="1:27" s="109" customFormat="1" ht="12.75" customHeight="1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43"/>
      <c r="N53" s="239"/>
      <c r="O53" s="243"/>
      <c r="P53" s="239"/>
      <c r="Q53" s="243"/>
      <c r="R53" s="239"/>
      <c r="S53" s="243"/>
      <c r="T53" s="239"/>
      <c r="U53" s="243"/>
      <c r="V53" s="239"/>
      <c r="W53" s="243"/>
      <c r="X53" s="239"/>
      <c r="Y53" s="243"/>
      <c r="Z53" s="239"/>
      <c r="AA53" s="243"/>
    </row>
    <row r="54" spans="1:27" s="109" customFormat="1" ht="12.75" customHeight="1">
      <c r="A54" s="239"/>
      <c r="B54" s="239"/>
      <c r="C54" s="239"/>
      <c r="D54" s="239"/>
      <c r="E54" s="239"/>
      <c r="F54" s="239"/>
      <c r="G54" s="239"/>
      <c r="H54" s="239"/>
      <c r="I54" s="239"/>
      <c r="J54" s="239"/>
      <c r="K54" s="239"/>
      <c r="L54" s="239"/>
      <c r="M54" s="243"/>
      <c r="N54" s="239"/>
      <c r="O54" s="243"/>
      <c r="P54" s="239"/>
      <c r="Q54" s="243"/>
      <c r="R54" s="239"/>
      <c r="S54" s="243"/>
      <c r="T54" s="239"/>
      <c r="U54" s="243"/>
      <c r="V54" s="239"/>
      <c r="W54" s="243"/>
      <c r="X54" s="239"/>
      <c r="Y54" s="243"/>
      <c r="Z54" s="239"/>
      <c r="AA54" s="243"/>
    </row>
    <row r="55" spans="1:27" s="109" customFormat="1" ht="12.75" customHeight="1">
      <c r="A55" s="239"/>
      <c r="B55" s="239"/>
      <c r="C55" s="239"/>
      <c r="D55" s="239"/>
      <c r="E55" s="239"/>
      <c r="F55" s="239"/>
      <c r="G55" s="239"/>
      <c r="H55" s="239"/>
      <c r="I55" s="239"/>
      <c r="J55" s="239"/>
      <c r="K55" s="239"/>
      <c r="L55" s="239"/>
      <c r="M55" s="243"/>
      <c r="N55" s="239"/>
      <c r="O55" s="243"/>
      <c r="P55" s="239"/>
      <c r="Q55" s="243"/>
      <c r="R55" s="239"/>
      <c r="S55" s="243"/>
      <c r="T55" s="239"/>
      <c r="U55" s="243"/>
      <c r="V55" s="239"/>
      <c r="W55" s="243"/>
      <c r="X55" s="239"/>
      <c r="Y55" s="243"/>
      <c r="Z55" s="239"/>
      <c r="AA55" s="243"/>
    </row>
    <row r="56" spans="1:27" s="109" customFormat="1" ht="12.75" customHeight="1">
      <c r="A56" s="239"/>
      <c r="B56" s="239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43"/>
      <c r="N56" s="239"/>
      <c r="O56" s="243"/>
      <c r="P56" s="239"/>
      <c r="Q56" s="243"/>
      <c r="R56" s="239"/>
      <c r="S56" s="243"/>
      <c r="T56" s="239"/>
      <c r="U56" s="243"/>
      <c r="V56" s="239"/>
      <c r="W56" s="243"/>
      <c r="X56" s="239"/>
      <c r="Y56" s="243"/>
      <c r="Z56" s="239"/>
      <c r="AA56" s="243"/>
    </row>
    <row r="57" spans="1:27" s="109" customFormat="1" ht="12.75" customHeight="1">
      <c r="A57" s="239"/>
      <c r="B57" s="239"/>
      <c r="C57" s="239"/>
      <c r="D57" s="239"/>
      <c r="E57" s="239"/>
      <c r="F57" s="239"/>
      <c r="G57" s="239"/>
      <c r="H57" s="239"/>
      <c r="I57" s="239"/>
      <c r="J57" s="239"/>
      <c r="K57" s="239"/>
      <c r="L57" s="239"/>
      <c r="M57" s="243"/>
      <c r="N57" s="239"/>
      <c r="O57" s="243"/>
      <c r="P57" s="239"/>
      <c r="Q57" s="243"/>
      <c r="R57" s="239"/>
      <c r="S57" s="243"/>
      <c r="T57" s="239"/>
      <c r="U57" s="243"/>
      <c r="V57" s="239"/>
      <c r="W57" s="243"/>
      <c r="X57" s="239"/>
      <c r="Y57" s="243"/>
      <c r="Z57" s="239"/>
      <c r="AA57" s="243"/>
    </row>
    <row r="58" spans="1:27" s="109" customFormat="1" ht="12.75" customHeight="1">
      <c r="A58" s="239"/>
      <c r="B58" s="239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43"/>
      <c r="N58" s="239"/>
      <c r="O58" s="243"/>
      <c r="P58" s="239"/>
      <c r="Q58" s="243"/>
      <c r="R58" s="239"/>
      <c r="S58" s="243"/>
      <c r="T58" s="239"/>
      <c r="U58" s="243"/>
      <c r="V58" s="239"/>
      <c r="W58" s="243"/>
      <c r="X58" s="239"/>
      <c r="Y58" s="243"/>
      <c r="Z58" s="239"/>
      <c r="AA58" s="243"/>
    </row>
    <row r="59" spans="1:27" s="109" customFormat="1" ht="12.75" customHeight="1">
      <c r="A59" s="239"/>
      <c r="B59" s="239"/>
      <c r="C59" s="239"/>
      <c r="D59" s="239"/>
      <c r="E59" s="239"/>
      <c r="F59" s="239"/>
      <c r="G59" s="239"/>
      <c r="H59" s="239"/>
      <c r="I59" s="239"/>
      <c r="J59" s="239"/>
      <c r="K59" s="239"/>
      <c r="L59" s="239"/>
      <c r="M59" s="243"/>
      <c r="N59" s="239"/>
      <c r="O59" s="243"/>
      <c r="P59" s="239"/>
      <c r="Q59" s="243"/>
      <c r="R59" s="239"/>
      <c r="S59" s="243"/>
      <c r="T59" s="239"/>
      <c r="U59" s="243"/>
      <c r="V59" s="239"/>
      <c r="W59" s="243"/>
      <c r="X59" s="239"/>
      <c r="Y59" s="243"/>
      <c r="Z59" s="239"/>
      <c r="AA59" s="243"/>
    </row>
    <row r="60" spans="1:27" s="109" customFormat="1" ht="12.75" customHeight="1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N60" s="108"/>
      <c r="P60" s="108"/>
      <c r="R60" s="108"/>
      <c r="T60" s="108"/>
      <c r="V60" s="108"/>
      <c r="X60" s="108"/>
      <c r="Z60" s="108"/>
    </row>
    <row r="61" spans="1:27" s="109" customFormat="1" ht="12.75" customHeight="1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N61" s="108"/>
      <c r="P61" s="108"/>
      <c r="R61" s="108"/>
      <c r="T61" s="108"/>
      <c r="V61" s="108"/>
      <c r="X61" s="108"/>
      <c r="Z61" s="108"/>
    </row>
    <row r="62" spans="1:27" s="109" customFormat="1" ht="12.75" customHeight="1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N62" s="108"/>
      <c r="P62" s="108"/>
      <c r="R62" s="108"/>
      <c r="T62" s="108"/>
      <c r="V62" s="108"/>
      <c r="X62" s="108"/>
      <c r="Z62" s="108"/>
    </row>
    <row r="63" spans="1:27" s="109" customFormat="1" ht="12.75" customHeight="1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N63" s="108"/>
      <c r="P63" s="108"/>
      <c r="R63" s="108"/>
      <c r="T63" s="108"/>
      <c r="V63" s="108"/>
      <c r="X63" s="108"/>
      <c r="Z63" s="108"/>
    </row>
    <row r="64" spans="1:27" s="109" customFormat="1" ht="12.75" customHeight="1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N64" s="108"/>
      <c r="P64" s="108"/>
      <c r="R64" s="108"/>
      <c r="T64" s="108"/>
      <c r="V64" s="108"/>
      <c r="X64" s="108"/>
      <c r="Z64" s="108"/>
    </row>
    <row r="65" spans="1:26" s="109" customFormat="1" ht="12.75" customHeight="1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N65" s="108"/>
      <c r="P65" s="108"/>
      <c r="R65" s="108"/>
      <c r="T65" s="108"/>
      <c r="V65" s="108"/>
      <c r="X65" s="108"/>
      <c r="Z65" s="108"/>
    </row>
    <row r="66" spans="1:26" s="109" customFormat="1" ht="12.75" customHeight="1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N66" s="108"/>
      <c r="P66" s="108"/>
      <c r="R66" s="108"/>
      <c r="T66" s="108"/>
      <c r="V66" s="108"/>
      <c r="X66" s="108"/>
      <c r="Z66" s="108"/>
    </row>
    <row r="67" spans="1:26" s="109" customFormat="1" ht="12.75" customHeight="1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N67" s="108"/>
      <c r="P67" s="108"/>
      <c r="R67" s="108"/>
      <c r="T67" s="108"/>
      <c r="V67" s="108"/>
      <c r="X67" s="108"/>
      <c r="Z67" s="108"/>
    </row>
    <row r="68" spans="1:26" s="109" customFormat="1" ht="12.75" customHeight="1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N68" s="108"/>
      <c r="P68" s="108"/>
      <c r="R68" s="108"/>
      <c r="T68" s="108"/>
      <c r="V68" s="108"/>
      <c r="X68" s="108"/>
      <c r="Z68" s="108"/>
    </row>
    <row r="69" spans="1:26" s="109" customFormat="1" ht="12.75" customHeight="1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N69" s="108"/>
      <c r="P69" s="108"/>
      <c r="R69" s="108"/>
      <c r="T69" s="108"/>
      <c r="V69" s="108"/>
      <c r="X69" s="108"/>
      <c r="Z69" s="108"/>
    </row>
    <row r="70" spans="1:26" s="109" customFormat="1" ht="12.75" customHeight="1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N70" s="108"/>
      <c r="P70" s="108"/>
      <c r="R70" s="108"/>
      <c r="T70" s="108"/>
      <c r="V70" s="108"/>
      <c r="X70" s="108"/>
      <c r="Z70" s="108"/>
    </row>
    <row r="71" spans="1:26" s="109" customFormat="1" ht="12.75" customHeight="1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N71" s="108"/>
      <c r="P71" s="108"/>
      <c r="R71" s="108"/>
      <c r="T71" s="108"/>
      <c r="V71" s="108"/>
      <c r="X71" s="108"/>
      <c r="Z71" s="108"/>
    </row>
    <row r="72" spans="1:26" s="109" customFormat="1" ht="12.75" customHeight="1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N72" s="108"/>
      <c r="P72" s="108"/>
      <c r="R72" s="108"/>
      <c r="T72" s="108"/>
      <c r="V72" s="108"/>
      <c r="X72" s="108"/>
      <c r="Z72" s="108"/>
    </row>
    <row r="73" spans="1:26" s="109" customFormat="1" ht="12.75" customHeight="1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N73" s="108"/>
      <c r="P73" s="108"/>
      <c r="R73" s="108"/>
      <c r="T73" s="108"/>
      <c r="V73" s="108"/>
      <c r="X73" s="108"/>
      <c r="Z73" s="108"/>
    </row>
    <row r="74" spans="1:26" s="109" customFormat="1" ht="12.75" customHeight="1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N74" s="108"/>
      <c r="P74" s="108"/>
      <c r="R74" s="108"/>
      <c r="T74" s="108"/>
      <c r="V74" s="108"/>
      <c r="X74" s="108"/>
      <c r="Z74" s="108"/>
    </row>
    <row r="75" spans="1:26" s="109" customFormat="1" ht="12.75" customHeight="1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N75" s="108"/>
      <c r="P75" s="108"/>
      <c r="R75" s="108"/>
      <c r="T75" s="108"/>
      <c r="V75" s="108"/>
      <c r="X75" s="108"/>
      <c r="Z75" s="108"/>
    </row>
    <row r="76" spans="1:26" s="109" customFormat="1" ht="12.75" customHeight="1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N76" s="108"/>
      <c r="P76" s="108"/>
      <c r="R76" s="108"/>
      <c r="T76" s="108"/>
      <c r="V76" s="108"/>
      <c r="X76" s="108"/>
      <c r="Z76" s="108"/>
    </row>
    <row r="77" spans="1:26" s="109" customFormat="1" ht="12.75" customHeight="1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N77" s="108"/>
      <c r="P77" s="108"/>
      <c r="R77" s="108"/>
      <c r="T77" s="108"/>
      <c r="V77" s="108"/>
      <c r="X77" s="108"/>
      <c r="Z77" s="108"/>
    </row>
    <row r="78" spans="1:26" s="109" customFormat="1" ht="12.75" customHeight="1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N78" s="108"/>
      <c r="P78" s="108"/>
      <c r="R78" s="108"/>
      <c r="T78" s="108"/>
      <c r="V78" s="108"/>
      <c r="X78" s="108"/>
      <c r="Z78" s="108"/>
    </row>
    <row r="79" spans="1:26" s="109" customFormat="1" ht="12.75" customHeight="1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N79" s="108"/>
      <c r="P79" s="108"/>
      <c r="R79" s="108"/>
      <c r="T79" s="108"/>
      <c r="V79" s="108"/>
      <c r="X79" s="108"/>
      <c r="Z79" s="108"/>
    </row>
    <row r="80" spans="1:26" s="109" customFormat="1" ht="12.75" customHeight="1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N80" s="108"/>
      <c r="P80" s="108"/>
      <c r="R80" s="108"/>
      <c r="T80" s="108"/>
      <c r="V80" s="108"/>
      <c r="X80" s="108"/>
      <c r="Z80" s="108"/>
    </row>
    <row r="81" spans="1:26" s="109" customFormat="1" ht="12.75" customHeight="1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N81" s="108"/>
      <c r="P81" s="108"/>
      <c r="R81" s="108"/>
      <c r="T81" s="108"/>
      <c r="V81" s="108"/>
      <c r="X81" s="108"/>
      <c r="Z81" s="108"/>
    </row>
    <row r="82" spans="1:26" s="109" customFormat="1" ht="12.75" customHeight="1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N82" s="108"/>
      <c r="P82" s="108"/>
      <c r="R82" s="108"/>
      <c r="T82" s="108"/>
      <c r="V82" s="108"/>
      <c r="X82" s="108"/>
      <c r="Z82" s="108"/>
    </row>
    <row r="83" spans="1:26" s="109" customFormat="1" ht="12.75" customHeight="1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N83" s="108"/>
      <c r="P83" s="108"/>
      <c r="R83" s="108"/>
      <c r="T83" s="108"/>
      <c r="V83" s="108"/>
      <c r="X83" s="108"/>
      <c r="Z83" s="108"/>
    </row>
    <row r="84" spans="1:26" s="109" customFormat="1" ht="12.75" customHeight="1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N84" s="108"/>
      <c r="P84" s="108"/>
      <c r="R84" s="108"/>
      <c r="T84" s="108"/>
      <c r="V84" s="108"/>
      <c r="X84" s="108"/>
      <c r="Z84" s="108"/>
    </row>
    <row r="85" spans="1:26" s="109" customFormat="1" ht="12.75" customHeight="1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N85" s="108"/>
      <c r="P85" s="108"/>
      <c r="R85" s="108"/>
      <c r="T85" s="108"/>
      <c r="V85" s="108"/>
      <c r="X85" s="108"/>
      <c r="Z85" s="108"/>
    </row>
    <row r="86" spans="1:26" s="109" customFormat="1" ht="12.75" customHeight="1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N86" s="108"/>
      <c r="P86" s="108"/>
      <c r="R86" s="108"/>
      <c r="T86" s="108"/>
      <c r="V86" s="108"/>
      <c r="X86" s="108"/>
      <c r="Z86" s="108"/>
    </row>
    <row r="87" spans="1:26" s="109" customFormat="1" ht="12.75" customHeight="1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N87" s="108"/>
      <c r="P87" s="108"/>
      <c r="R87" s="108"/>
      <c r="T87" s="108"/>
      <c r="V87" s="108"/>
      <c r="X87" s="108"/>
      <c r="Z87" s="108"/>
    </row>
    <row r="88" spans="1:26" s="109" customFormat="1" ht="12.75" customHeight="1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N88" s="108"/>
      <c r="P88" s="108"/>
      <c r="R88" s="108"/>
      <c r="T88" s="108"/>
      <c r="V88" s="108"/>
      <c r="X88" s="108"/>
      <c r="Z88" s="108"/>
    </row>
    <row r="89" spans="1:26" s="109" customFormat="1" ht="12.75" customHeight="1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N89" s="108"/>
      <c r="P89" s="108"/>
      <c r="R89" s="108"/>
      <c r="T89" s="108"/>
      <c r="V89" s="108"/>
      <c r="X89" s="108"/>
      <c r="Z89" s="108"/>
    </row>
    <row r="90" spans="1:26" s="109" customFormat="1" ht="12.75" customHeight="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N90" s="108"/>
      <c r="P90" s="108"/>
      <c r="R90" s="108"/>
      <c r="T90" s="108"/>
      <c r="V90" s="108"/>
      <c r="X90" s="108"/>
      <c r="Z90" s="108"/>
    </row>
    <row r="91" spans="1:26" s="109" customFormat="1" ht="12.75" customHeight="1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N91" s="108"/>
      <c r="P91" s="108"/>
      <c r="R91" s="108"/>
      <c r="T91" s="108"/>
      <c r="V91" s="108"/>
      <c r="X91" s="108"/>
      <c r="Z91" s="108"/>
    </row>
    <row r="92" spans="1:26" s="109" customFormat="1" ht="12.75" customHeight="1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N92" s="108"/>
      <c r="P92" s="108"/>
      <c r="R92" s="108"/>
      <c r="T92" s="108"/>
      <c r="V92" s="108"/>
      <c r="X92" s="108"/>
      <c r="Z92" s="108"/>
    </row>
    <row r="93" spans="1:26" s="109" customFormat="1" ht="12.75" customHeight="1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N93" s="108"/>
      <c r="P93" s="108"/>
      <c r="R93" s="108"/>
      <c r="T93" s="108"/>
      <c r="V93" s="108"/>
      <c r="X93" s="108"/>
      <c r="Z93" s="108"/>
    </row>
    <row r="94" spans="1:26" s="109" customFormat="1" ht="12.75" customHeight="1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N94" s="108"/>
      <c r="P94" s="108"/>
      <c r="R94" s="108"/>
      <c r="T94" s="108"/>
      <c r="V94" s="108"/>
      <c r="X94" s="108"/>
      <c r="Z94" s="108"/>
    </row>
    <row r="95" spans="1:26" s="109" customFormat="1" ht="12.75" customHeight="1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N95" s="108"/>
      <c r="P95" s="108"/>
      <c r="R95" s="108"/>
      <c r="T95" s="108"/>
      <c r="V95" s="108"/>
      <c r="X95" s="108"/>
      <c r="Z95" s="108"/>
    </row>
    <row r="96" spans="1:26" s="109" customFormat="1" ht="12.75" customHeight="1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N96" s="108"/>
      <c r="P96" s="108"/>
      <c r="R96" s="108"/>
      <c r="T96" s="108"/>
      <c r="V96" s="108"/>
      <c r="X96" s="108"/>
      <c r="Z96" s="108"/>
    </row>
    <row r="97" spans="1:26" s="109" customFormat="1" ht="12.75" customHeight="1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N97" s="108"/>
      <c r="P97" s="108"/>
      <c r="R97" s="108"/>
      <c r="T97" s="108"/>
      <c r="V97" s="108"/>
      <c r="X97" s="108"/>
      <c r="Z97" s="108"/>
    </row>
    <row r="98" spans="1:26" s="109" customFormat="1" ht="12.75" customHeight="1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N98" s="108"/>
      <c r="P98" s="108"/>
      <c r="R98" s="108"/>
      <c r="T98" s="108"/>
      <c r="V98" s="108"/>
      <c r="X98" s="108"/>
      <c r="Z98" s="108"/>
    </row>
    <row r="99" spans="1:26" s="109" customFormat="1" ht="12.75" customHeight="1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N99" s="108"/>
      <c r="P99" s="108"/>
      <c r="R99" s="108"/>
      <c r="T99" s="108"/>
      <c r="V99" s="108"/>
      <c r="X99" s="108"/>
      <c r="Z99" s="108"/>
    </row>
    <row r="100" spans="1:26" s="109" customFormat="1" ht="12.75" customHeight="1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N100" s="108"/>
      <c r="P100" s="108"/>
      <c r="R100" s="108"/>
      <c r="T100" s="108"/>
      <c r="V100" s="108"/>
      <c r="X100" s="108"/>
      <c r="Z100" s="108"/>
    </row>
    <row r="101" spans="1:26" s="109" customFormat="1" ht="12.75" customHeight="1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N101" s="108"/>
      <c r="P101" s="108"/>
      <c r="R101" s="108"/>
      <c r="T101" s="108"/>
      <c r="V101" s="108"/>
      <c r="X101" s="108"/>
      <c r="Z101" s="108"/>
    </row>
    <row r="102" spans="1:26" s="109" customFormat="1" ht="12.75" customHeight="1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N102" s="108"/>
      <c r="P102" s="108"/>
      <c r="R102" s="108"/>
      <c r="T102" s="108"/>
      <c r="V102" s="108"/>
      <c r="X102" s="108"/>
      <c r="Z102" s="108"/>
    </row>
    <row r="103" spans="1:26" s="109" customFormat="1" ht="12.75" customHeight="1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N103" s="108"/>
      <c r="P103" s="108"/>
      <c r="R103" s="108"/>
      <c r="T103" s="108"/>
      <c r="V103" s="108"/>
      <c r="X103" s="108"/>
      <c r="Z103" s="108"/>
    </row>
    <row r="104" spans="1:26" s="109" customFormat="1" ht="12.75" customHeight="1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N104" s="108"/>
      <c r="P104" s="108"/>
      <c r="R104" s="108"/>
      <c r="T104" s="108"/>
      <c r="V104" s="108"/>
      <c r="X104" s="108"/>
      <c r="Z104" s="108"/>
    </row>
    <row r="105" spans="1:26" s="109" customFormat="1" ht="12.75" customHeight="1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N105" s="108"/>
      <c r="P105" s="108"/>
      <c r="R105" s="108"/>
      <c r="T105" s="108"/>
      <c r="V105" s="108"/>
      <c r="X105" s="108"/>
      <c r="Z105" s="108"/>
    </row>
    <row r="106" spans="1:26" s="109" customFormat="1" ht="12.75" customHeight="1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N106" s="108"/>
      <c r="P106" s="108"/>
      <c r="R106" s="108"/>
      <c r="T106" s="108"/>
      <c r="V106" s="108"/>
      <c r="X106" s="108"/>
      <c r="Z106" s="108"/>
    </row>
    <row r="107" spans="1:26" s="109" customFormat="1" ht="12.75" customHeight="1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N107" s="108"/>
      <c r="P107" s="108"/>
      <c r="R107" s="108"/>
      <c r="T107" s="108"/>
      <c r="V107" s="108"/>
      <c r="X107" s="108"/>
      <c r="Z107" s="108"/>
    </row>
    <row r="108" spans="1:26" s="109" customFormat="1" ht="12.75" customHeight="1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N108" s="108"/>
      <c r="P108" s="108"/>
      <c r="R108" s="108"/>
      <c r="T108" s="108"/>
      <c r="V108" s="108"/>
      <c r="X108" s="108"/>
      <c r="Z108" s="108"/>
    </row>
    <row r="109" spans="1:26" s="109" customFormat="1" ht="12.75" customHeight="1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N109" s="108"/>
      <c r="P109" s="108"/>
      <c r="R109" s="108"/>
      <c r="T109" s="108"/>
      <c r="V109" s="108"/>
      <c r="X109" s="108"/>
      <c r="Z109" s="108"/>
    </row>
    <row r="110" spans="1:26" s="109" customFormat="1" ht="12.75" customHeight="1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N110" s="108"/>
      <c r="P110" s="108"/>
      <c r="R110" s="108"/>
      <c r="T110" s="108"/>
      <c r="V110" s="108"/>
      <c r="X110" s="108"/>
      <c r="Z110" s="108"/>
    </row>
    <row r="111" spans="1:26" s="109" customFormat="1" ht="12.75" customHeight="1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N111" s="108"/>
      <c r="P111" s="108"/>
      <c r="R111" s="108"/>
      <c r="T111" s="108"/>
      <c r="V111" s="108"/>
      <c r="X111" s="108"/>
      <c r="Z111" s="108"/>
    </row>
    <row r="112" spans="1:26" s="109" customFormat="1" ht="12.75" customHeight="1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N112" s="108"/>
      <c r="P112" s="108"/>
      <c r="R112" s="108"/>
      <c r="T112" s="108"/>
      <c r="V112" s="108"/>
      <c r="X112" s="108"/>
      <c r="Z112" s="108"/>
    </row>
    <row r="113" spans="1:26" s="109" customFormat="1" ht="12.75" customHeight="1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N113" s="108"/>
      <c r="P113" s="108"/>
      <c r="R113" s="108"/>
      <c r="T113" s="108"/>
      <c r="V113" s="108"/>
      <c r="X113" s="108"/>
      <c r="Z113" s="108"/>
    </row>
    <row r="114" spans="1:26" s="109" customFormat="1" ht="12.75" customHeight="1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N114" s="108"/>
      <c r="P114" s="108"/>
      <c r="R114" s="108"/>
      <c r="T114" s="108"/>
      <c r="V114" s="108"/>
      <c r="X114" s="108"/>
      <c r="Z114" s="108"/>
    </row>
    <row r="115" spans="1:26" s="109" customFormat="1" ht="12.75" customHeight="1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N115" s="108"/>
      <c r="P115" s="108"/>
      <c r="R115" s="108"/>
      <c r="T115" s="108"/>
      <c r="V115" s="108"/>
      <c r="X115" s="108"/>
      <c r="Z115" s="108"/>
    </row>
    <row r="116" spans="1:26" s="109" customFormat="1" ht="12.75" customHeight="1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N116" s="108"/>
      <c r="P116" s="108"/>
      <c r="R116" s="108"/>
      <c r="T116" s="108"/>
      <c r="V116" s="108"/>
      <c r="X116" s="108"/>
      <c r="Z116" s="108"/>
    </row>
    <row r="117" spans="1:26" s="109" customFormat="1" ht="12.75" customHeight="1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N117" s="108"/>
      <c r="P117" s="108"/>
      <c r="R117" s="108"/>
      <c r="T117" s="108"/>
      <c r="V117" s="108"/>
      <c r="X117" s="108"/>
      <c r="Z117" s="108"/>
    </row>
    <row r="118" spans="1:26" s="109" customFormat="1" ht="12.75" customHeight="1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N118" s="108"/>
      <c r="P118" s="108"/>
      <c r="R118" s="108"/>
      <c r="T118" s="108"/>
      <c r="V118" s="108"/>
      <c r="X118" s="108"/>
      <c r="Z118" s="108"/>
    </row>
    <row r="119" spans="1:26" s="109" customFormat="1" ht="12.75" customHeight="1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N119" s="108"/>
      <c r="P119" s="108"/>
      <c r="R119" s="108"/>
      <c r="T119" s="108"/>
      <c r="V119" s="108"/>
      <c r="X119" s="108"/>
      <c r="Z119" s="108"/>
    </row>
    <row r="120" spans="1:26" s="109" customFormat="1" ht="12.75" customHeight="1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N120" s="108"/>
      <c r="P120" s="108"/>
      <c r="R120" s="108"/>
      <c r="T120" s="108"/>
      <c r="V120" s="108"/>
      <c r="X120" s="108"/>
      <c r="Z120" s="108"/>
    </row>
    <row r="121" spans="1:26" s="109" customFormat="1" ht="12.75" customHeight="1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N121" s="108"/>
      <c r="P121" s="108"/>
      <c r="R121" s="108"/>
      <c r="T121" s="108"/>
      <c r="V121" s="108"/>
      <c r="X121" s="108"/>
      <c r="Z121" s="108"/>
    </row>
    <row r="122" spans="1:26" s="109" customFormat="1" ht="12.75" customHeight="1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N122" s="108"/>
      <c r="P122" s="108"/>
      <c r="R122" s="108"/>
      <c r="T122" s="108"/>
      <c r="V122" s="108"/>
      <c r="X122" s="108"/>
      <c r="Z122" s="108"/>
    </row>
    <row r="123" spans="1:26" s="109" customFormat="1" ht="12.75" customHeight="1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N123" s="108"/>
      <c r="P123" s="108"/>
      <c r="R123" s="108"/>
      <c r="T123" s="108"/>
      <c r="V123" s="108"/>
      <c r="X123" s="108"/>
      <c r="Z123" s="108"/>
    </row>
    <row r="124" spans="1:26" s="109" customFormat="1" ht="12.75" customHeight="1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N124" s="108"/>
      <c r="P124" s="108"/>
      <c r="R124" s="108"/>
      <c r="T124" s="108"/>
      <c r="V124" s="108"/>
      <c r="X124" s="108"/>
      <c r="Z124" s="108"/>
    </row>
    <row r="125" spans="1:26" s="109" customFormat="1" ht="12.75" customHeight="1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N125" s="108"/>
      <c r="P125" s="108"/>
      <c r="R125" s="108"/>
      <c r="T125" s="108"/>
      <c r="V125" s="108"/>
      <c r="X125" s="108"/>
      <c r="Z125" s="108"/>
    </row>
    <row r="126" spans="1:26" s="109" customFormat="1" ht="12.75" customHeight="1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N126" s="108"/>
      <c r="P126" s="108"/>
      <c r="R126" s="108"/>
      <c r="T126" s="108"/>
      <c r="V126" s="108"/>
      <c r="X126" s="108"/>
      <c r="Z126" s="108"/>
    </row>
    <row r="127" spans="1:26" s="109" customFormat="1" ht="12.75" customHeight="1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N127" s="108"/>
      <c r="P127" s="108"/>
      <c r="R127" s="108"/>
      <c r="T127" s="108"/>
      <c r="V127" s="108"/>
      <c r="X127" s="108"/>
      <c r="Z127" s="108"/>
    </row>
    <row r="128" spans="1:26" s="109" customFormat="1" ht="12.75" customHeight="1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N128" s="108"/>
      <c r="P128" s="108"/>
      <c r="R128" s="108"/>
      <c r="T128" s="108"/>
      <c r="V128" s="108"/>
      <c r="X128" s="108"/>
      <c r="Z128" s="108"/>
    </row>
    <row r="129" spans="1:26" s="109" customFormat="1" ht="12.75" customHeight="1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N129" s="108"/>
      <c r="P129" s="108"/>
      <c r="R129" s="108"/>
      <c r="T129" s="108"/>
      <c r="V129" s="108"/>
      <c r="X129" s="108"/>
      <c r="Z129" s="108"/>
    </row>
    <row r="130" spans="1:26" s="109" customFormat="1" ht="12.75" customHeight="1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N130" s="108"/>
      <c r="P130" s="108"/>
      <c r="R130" s="108"/>
      <c r="T130" s="108"/>
      <c r="V130" s="108"/>
      <c r="X130" s="108"/>
      <c r="Z130" s="108"/>
    </row>
    <row r="131" spans="1:26" s="109" customFormat="1" ht="12.75" customHeight="1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N131" s="108"/>
      <c r="P131" s="108"/>
      <c r="R131" s="108"/>
      <c r="T131" s="108"/>
      <c r="V131" s="108"/>
      <c r="X131" s="108"/>
      <c r="Z131" s="108"/>
    </row>
    <row r="132" spans="1:26" s="109" customFormat="1" ht="12.75" customHeight="1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N132" s="108"/>
      <c r="P132" s="108"/>
      <c r="R132" s="108"/>
      <c r="T132" s="108"/>
      <c r="V132" s="108"/>
      <c r="X132" s="108"/>
      <c r="Z132" s="108"/>
    </row>
    <row r="133" spans="1:26" s="109" customFormat="1" ht="12.75" customHeight="1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N133" s="108"/>
      <c r="P133" s="108"/>
      <c r="R133" s="108"/>
      <c r="T133" s="108"/>
      <c r="V133" s="108"/>
      <c r="X133" s="108"/>
      <c r="Z133" s="108"/>
    </row>
    <row r="134" spans="1:26" s="109" customFormat="1" ht="12.75" customHeight="1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N134" s="108"/>
      <c r="P134" s="108"/>
      <c r="R134" s="108"/>
      <c r="T134" s="108"/>
      <c r="V134" s="108"/>
      <c r="X134" s="108"/>
      <c r="Z134" s="108"/>
    </row>
    <row r="135" spans="1:26" s="109" customFormat="1" ht="12.75" customHeight="1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N135" s="108"/>
      <c r="P135" s="108"/>
      <c r="R135" s="108"/>
      <c r="T135" s="108"/>
      <c r="V135" s="108"/>
      <c r="X135" s="108"/>
      <c r="Z135" s="108"/>
    </row>
    <row r="136" spans="1:26" s="109" customFormat="1" ht="12.75" customHeight="1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N136" s="108"/>
      <c r="P136" s="108"/>
      <c r="R136" s="108"/>
      <c r="T136" s="108"/>
      <c r="V136" s="108"/>
      <c r="X136" s="108"/>
      <c r="Z136" s="108"/>
    </row>
    <row r="137" spans="1:26" s="109" customFormat="1" ht="12.75" customHeight="1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N137" s="108"/>
      <c r="P137" s="108"/>
      <c r="R137" s="108"/>
      <c r="T137" s="108"/>
      <c r="V137" s="108"/>
      <c r="X137" s="108"/>
      <c r="Z137" s="108"/>
    </row>
    <row r="138" spans="1:26" s="109" customFormat="1" ht="12.75" customHeight="1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N138" s="108"/>
      <c r="P138" s="108"/>
      <c r="R138" s="108"/>
      <c r="T138" s="108"/>
      <c r="V138" s="108"/>
      <c r="X138" s="108"/>
      <c r="Z138" s="108"/>
    </row>
    <row r="139" spans="1:26" s="109" customFormat="1" ht="12.75" customHeight="1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N139" s="108"/>
      <c r="P139" s="108"/>
      <c r="R139" s="108"/>
      <c r="T139" s="108"/>
      <c r="V139" s="108"/>
      <c r="X139" s="108"/>
      <c r="Z139" s="108"/>
    </row>
    <row r="140" spans="1:26" s="109" customFormat="1" ht="12.75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N140" s="108"/>
      <c r="P140" s="108"/>
      <c r="R140" s="108"/>
      <c r="T140" s="108"/>
      <c r="V140" s="108"/>
      <c r="X140" s="108"/>
      <c r="Z140" s="108"/>
    </row>
    <row r="141" spans="1:26" s="109" customFormat="1" ht="12.75" customHeight="1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N141" s="108"/>
      <c r="P141" s="108"/>
      <c r="R141" s="108"/>
      <c r="T141" s="108"/>
      <c r="V141" s="108"/>
      <c r="X141" s="108"/>
      <c r="Z141" s="108"/>
    </row>
    <row r="142" spans="1:26" s="109" customFormat="1" ht="12.75" customHeight="1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N142" s="108"/>
      <c r="P142" s="108"/>
      <c r="R142" s="108"/>
      <c r="T142" s="108"/>
      <c r="V142" s="108"/>
      <c r="X142" s="108"/>
      <c r="Z142" s="108"/>
    </row>
    <row r="143" spans="1:26" s="109" customFormat="1" ht="12.75" customHeight="1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N143" s="108"/>
      <c r="P143" s="108"/>
      <c r="R143" s="108"/>
      <c r="T143" s="108"/>
      <c r="V143" s="108"/>
      <c r="X143" s="108"/>
      <c r="Z143" s="108"/>
    </row>
    <row r="144" spans="1:26" s="109" customFormat="1" ht="12.75" customHeight="1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N144" s="108"/>
      <c r="P144" s="108"/>
      <c r="R144" s="108"/>
      <c r="T144" s="108"/>
      <c r="V144" s="108"/>
      <c r="X144" s="108"/>
      <c r="Z144" s="108"/>
    </row>
    <row r="145" spans="1:26" s="109" customFormat="1" ht="12.75" customHeight="1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N145" s="108"/>
      <c r="P145" s="108"/>
      <c r="R145" s="108"/>
      <c r="T145" s="108"/>
      <c r="V145" s="108"/>
      <c r="X145" s="108"/>
      <c r="Z145" s="108"/>
    </row>
    <row r="146" spans="1:26" s="109" customFormat="1" ht="12.75" customHeight="1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N146" s="108"/>
      <c r="P146" s="108"/>
      <c r="R146" s="108"/>
      <c r="T146" s="108"/>
      <c r="V146" s="108"/>
      <c r="X146" s="108"/>
      <c r="Z146" s="108"/>
    </row>
    <row r="147" spans="1:26" s="109" customFormat="1" ht="12.75" customHeight="1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N147" s="108"/>
      <c r="P147" s="108"/>
      <c r="R147" s="108"/>
      <c r="T147" s="108"/>
      <c r="V147" s="108"/>
      <c r="X147" s="108"/>
      <c r="Z147" s="108"/>
    </row>
    <row r="148" spans="1:26" s="109" customFormat="1" ht="12.75" customHeight="1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N148" s="108"/>
      <c r="P148" s="108"/>
      <c r="R148" s="108"/>
      <c r="T148" s="108"/>
      <c r="V148" s="108"/>
      <c r="X148" s="108"/>
      <c r="Z148" s="108"/>
    </row>
    <row r="149" spans="1:26" s="109" customFormat="1" ht="12.75" customHeight="1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N149" s="108"/>
      <c r="P149" s="108"/>
      <c r="R149" s="108"/>
      <c r="T149" s="108"/>
      <c r="V149" s="108"/>
      <c r="X149" s="108"/>
      <c r="Z149" s="108"/>
    </row>
    <row r="150" spans="1:26" s="109" customFormat="1" ht="12.75" customHeight="1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N150" s="108"/>
      <c r="P150" s="108"/>
      <c r="R150" s="108"/>
      <c r="T150" s="108"/>
      <c r="V150" s="108"/>
      <c r="X150" s="108"/>
      <c r="Z150" s="108"/>
    </row>
    <row r="151" spans="1:26" s="109" customFormat="1" ht="12.75" customHeight="1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N151" s="108"/>
      <c r="P151" s="108"/>
      <c r="R151" s="108"/>
      <c r="T151" s="108"/>
      <c r="V151" s="108"/>
      <c r="X151" s="108"/>
      <c r="Z151" s="108"/>
    </row>
    <row r="152" spans="1:26" s="109" customFormat="1" ht="12.75" customHeight="1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N152" s="108"/>
      <c r="P152" s="108"/>
      <c r="R152" s="108"/>
      <c r="T152" s="108"/>
      <c r="V152" s="108"/>
      <c r="X152" s="108"/>
      <c r="Z152" s="108"/>
    </row>
    <row r="153" spans="1:26" s="109" customFormat="1" ht="12.75" customHeight="1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N153" s="108"/>
      <c r="P153" s="108"/>
      <c r="R153" s="108"/>
      <c r="T153" s="108"/>
      <c r="V153" s="108"/>
      <c r="X153" s="108"/>
      <c r="Z153" s="108"/>
    </row>
    <row r="154" spans="1:26" s="109" customFormat="1" ht="12.75" customHeight="1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N154" s="108"/>
      <c r="P154" s="108"/>
      <c r="R154" s="108"/>
      <c r="T154" s="108"/>
      <c r="V154" s="108"/>
      <c r="X154" s="108"/>
      <c r="Z154" s="108"/>
    </row>
    <row r="155" spans="1:26" s="109" customFormat="1" ht="12.75" customHeight="1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N155" s="108"/>
      <c r="P155" s="108"/>
      <c r="R155" s="108"/>
      <c r="T155" s="108"/>
      <c r="V155" s="108"/>
      <c r="X155" s="108"/>
      <c r="Z155" s="108"/>
    </row>
    <row r="156" spans="1:26" s="109" customFormat="1" ht="12.75" customHeight="1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N156" s="108"/>
      <c r="P156" s="108"/>
      <c r="R156" s="108"/>
      <c r="T156" s="108"/>
      <c r="V156" s="108"/>
      <c r="X156" s="108"/>
      <c r="Z156" s="108"/>
    </row>
    <row r="157" spans="1:26" s="109" customFormat="1" ht="12.75" customHeight="1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N157" s="108"/>
      <c r="P157" s="108"/>
      <c r="R157" s="108"/>
      <c r="T157" s="108"/>
      <c r="V157" s="108"/>
      <c r="X157" s="108"/>
      <c r="Z157" s="108"/>
    </row>
    <row r="158" spans="1:26" s="109" customFormat="1" ht="12.75" customHeight="1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N158" s="108"/>
      <c r="P158" s="108"/>
      <c r="R158" s="108"/>
      <c r="T158" s="108"/>
      <c r="V158" s="108"/>
      <c r="X158" s="108"/>
      <c r="Z158" s="108"/>
    </row>
    <row r="159" spans="1:26" s="109" customFormat="1" ht="12.75" customHeight="1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N159" s="108"/>
      <c r="P159" s="108"/>
      <c r="R159" s="108"/>
      <c r="T159" s="108"/>
      <c r="V159" s="108"/>
      <c r="X159" s="108"/>
      <c r="Z159" s="108"/>
    </row>
    <row r="160" spans="1:26" s="109" customFormat="1" ht="12.75" customHeight="1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N160" s="108"/>
      <c r="P160" s="108"/>
      <c r="R160" s="108"/>
      <c r="T160" s="108"/>
      <c r="V160" s="108"/>
      <c r="X160" s="108"/>
      <c r="Z160" s="108"/>
    </row>
    <row r="161" spans="1:26" s="109" customFormat="1" ht="12.75" customHeight="1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N161" s="108"/>
      <c r="P161" s="108"/>
      <c r="R161" s="108"/>
      <c r="T161" s="108"/>
      <c r="V161" s="108"/>
      <c r="X161" s="108"/>
      <c r="Z161" s="108"/>
    </row>
    <row r="162" spans="1:26" s="109" customFormat="1" ht="12.75" customHeight="1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N162" s="108"/>
      <c r="P162" s="108"/>
      <c r="R162" s="108"/>
      <c r="T162" s="108"/>
      <c r="V162" s="108"/>
      <c r="X162" s="108"/>
      <c r="Z162" s="108"/>
    </row>
    <row r="163" spans="1:26" s="109" customFormat="1" ht="12.75" customHeight="1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N163" s="108"/>
      <c r="P163" s="108"/>
      <c r="R163" s="108"/>
      <c r="T163" s="108"/>
      <c r="V163" s="108"/>
      <c r="X163" s="108"/>
      <c r="Z163" s="108"/>
    </row>
    <row r="164" spans="1:26" s="109" customFormat="1" ht="12.75" customHeight="1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N164" s="108"/>
      <c r="P164" s="108"/>
      <c r="R164" s="108"/>
      <c r="T164" s="108"/>
      <c r="V164" s="108"/>
      <c r="X164" s="108"/>
      <c r="Z164" s="108"/>
    </row>
    <row r="165" spans="1:26" s="109" customFormat="1" ht="12.75" customHeight="1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N165" s="108"/>
      <c r="P165" s="108"/>
      <c r="R165" s="108"/>
      <c r="T165" s="108"/>
      <c r="V165" s="108"/>
      <c r="X165" s="108"/>
      <c r="Z165" s="108"/>
    </row>
    <row r="166" spans="1:26" s="109" customFormat="1" ht="12.75" customHeight="1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N166" s="108"/>
      <c r="P166" s="108"/>
      <c r="R166" s="108"/>
      <c r="T166" s="108"/>
      <c r="V166" s="108"/>
      <c r="X166" s="108"/>
      <c r="Z166" s="108"/>
    </row>
    <row r="167" spans="1:26" s="109" customFormat="1" ht="12.75" customHeight="1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N167" s="108"/>
      <c r="P167" s="108"/>
      <c r="R167" s="108"/>
      <c r="T167" s="108"/>
      <c r="V167" s="108"/>
      <c r="X167" s="108"/>
      <c r="Z167" s="108"/>
    </row>
    <row r="168" spans="1:26" s="109" customFormat="1" ht="12.75" customHeight="1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N168" s="108"/>
      <c r="P168" s="108"/>
      <c r="R168" s="108"/>
      <c r="T168" s="108"/>
      <c r="V168" s="108"/>
      <c r="X168" s="108"/>
      <c r="Z168" s="108"/>
    </row>
    <row r="169" spans="1:26" s="109" customFormat="1" ht="12.75" customHeight="1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N169" s="108"/>
      <c r="P169" s="108"/>
      <c r="R169" s="108"/>
      <c r="T169" s="108"/>
      <c r="V169" s="108"/>
      <c r="X169" s="108"/>
      <c r="Z169" s="108"/>
    </row>
    <row r="170" spans="1:26" s="109" customFormat="1" ht="12.75" customHeight="1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N170" s="108"/>
      <c r="P170" s="108"/>
      <c r="R170" s="108"/>
      <c r="T170" s="108"/>
      <c r="V170" s="108"/>
      <c r="X170" s="108"/>
      <c r="Z170" s="108"/>
    </row>
    <row r="171" spans="1:26" s="109" customFormat="1" ht="12.75" customHeight="1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N171" s="108"/>
      <c r="P171" s="108"/>
      <c r="R171" s="108"/>
      <c r="T171" s="108"/>
      <c r="V171" s="108"/>
      <c r="X171" s="108"/>
      <c r="Z171" s="108"/>
    </row>
    <row r="172" spans="1:26" s="109" customFormat="1" ht="12.75" customHeight="1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N172" s="108"/>
      <c r="P172" s="108"/>
      <c r="R172" s="108"/>
      <c r="T172" s="108"/>
      <c r="V172" s="108"/>
      <c r="X172" s="108"/>
      <c r="Z172" s="108"/>
    </row>
    <row r="173" spans="1:26" s="109" customFormat="1" ht="12.75" customHeight="1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N173" s="108"/>
      <c r="P173" s="108"/>
      <c r="R173" s="108"/>
      <c r="T173" s="108"/>
      <c r="V173" s="108"/>
      <c r="X173" s="108"/>
      <c r="Z173" s="108"/>
    </row>
    <row r="174" spans="1:26" s="109" customFormat="1" ht="12.75" customHeight="1">
      <c r="A174" s="108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N174" s="108"/>
      <c r="P174" s="108"/>
      <c r="R174" s="108"/>
      <c r="T174" s="108"/>
      <c r="V174" s="108"/>
      <c r="X174" s="108"/>
      <c r="Z174" s="108"/>
    </row>
    <row r="175" spans="1:26" s="109" customFormat="1" ht="12.75" customHeight="1">
      <c r="A175" s="108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N175" s="108"/>
      <c r="P175" s="108"/>
      <c r="R175" s="108"/>
      <c r="T175" s="108"/>
      <c r="V175" s="108"/>
      <c r="X175" s="108"/>
      <c r="Z175" s="108"/>
    </row>
    <row r="176" spans="1:26" s="109" customFormat="1" ht="12.75" customHeight="1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N176" s="108"/>
      <c r="P176" s="108"/>
      <c r="R176" s="108"/>
      <c r="T176" s="108"/>
      <c r="V176" s="108"/>
      <c r="X176" s="108"/>
      <c r="Z176" s="108"/>
    </row>
    <row r="177" spans="1:26" s="109" customFormat="1" ht="12.75" customHeight="1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N177" s="108"/>
      <c r="P177" s="108"/>
      <c r="R177" s="108"/>
      <c r="T177" s="108"/>
      <c r="V177" s="108"/>
      <c r="X177" s="108"/>
      <c r="Z177" s="108"/>
    </row>
    <row r="178" spans="1:26" s="109" customFormat="1" ht="12.75" customHeight="1">
      <c r="A178" s="108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N178" s="108"/>
      <c r="P178" s="108"/>
      <c r="R178" s="108"/>
      <c r="T178" s="108"/>
      <c r="V178" s="108"/>
      <c r="X178" s="108"/>
      <c r="Z178" s="108"/>
    </row>
    <row r="179" spans="1:26" s="109" customFormat="1" ht="12.75" customHeight="1">
      <c r="A179" s="108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N179" s="108"/>
      <c r="P179" s="108"/>
      <c r="R179" s="108"/>
      <c r="T179" s="108"/>
      <c r="V179" s="108"/>
      <c r="X179" s="108"/>
      <c r="Z179" s="108"/>
    </row>
    <row r="180" spans="1:26" s="109" customFormat="1" ht="12.75" customHeight="1">
      <c r="A180" s="108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N180" s="108"/>
      <c r="P180" s="108"/>
      <c r="R180" s="108"/>
      <c r="T180" s="108"/>
      <c r="V180" s="108"/>
      <c r="X180" s="108"/>
      <c r="Z180" s="108"/>
    </row>
    <row r="181" spans="1:26" s="109" customFormat="1" ht="12.75" customHeight="1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N181" s="108"/>
      <c r="P181" s="108"/>
      <c r="R181" s="108"/>
      <c r="T181" s="108"/>
      <c r="V181" s="108"/>
      <c r="X181" s="108"/>
      <c r="Z181" s="108"/>
    </row>
    <row r="182" spans="1:26" s="109" customFormat="1" ht="12.75" customHeight="1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N182" s="108"/>
      <c r="P182" s="108"/>
      <c r="R182" s="108"/>
      <c r="T182" s="108"/>
      <c r="V182" s="108"/>
      <c r="X182" s="108"/>
      <c r="Z182" s="108"/>
    </row>
    <row r="183" spans="1:26" s="109" customFormat="1" ht="12.75" customHeight="1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N183" s="108"/>
      <c r="P183" s="108"/>
      <c r="R183" s="108"/>
      <c r="T183" s="108"/>
      <c r="V183" s="108"/>
      <c r="X183" s="108"/>
      <c r="Z183" s="108"/>
    </row>
    <row r="184" spans="1:26" s="109" customFormat="1" ht="12.75" customHeight="1">
      <c r="A184" s="108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N184" s="108"/>
      <c r="P184" s="108"/>
      <c r="R184" s="108"/>
      <c r="T184" s="108"/>
      <c r="V184" s="108"/>
      <c r="X184" s="108"/>
      <c r="Z184" s="108"/>
    </row>
    <row r="185" spans="1:26" s="109" customFormat="1" ht="12.75" customHeight="1">
      <c r="A185" s="108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N185" s="108"/>
      <c r="P185" s="108"/>
      <c r="R185" s="108"/>
      <c r="T185" s="108"/>
      <c r="V185" s="108"/>
      <c r="X185" s="108"/>
      <c r="Z185" s="108"/>
    </row>
    <row r="186" spans="1:26" s="109" customFormat="1" ht="12.75" customHeight="1">
      <c r="A186" s="108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N186" s="108"/>
      <c r="P186" s="108"/>
      <c r="R186" s="108"/>
      <c r="T186" s="108"/>
      <c r="V186" s="108"/>
      <c r="X186" s="108"/>
      <c r="Z186" s="108"/>
    </row>
    <row r="187" spans="1:26" s="109" customFormat="1" ht="12.75" customHeight="1">
      <c r="A187" s="108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N187" s="108"/>
      <c r="P187" s="108"/>
      <c r="R187" s="108"/>
      <c r="T187" s="108"/>
      <c r="V187" s="108"/>
      <c r="X187" s="108"/>
      <c r="Z187" s="108"/>
    </row>
    <row r="188" spans="1:26" s="109" customFormat="1" ht="12.75" customHeight="1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N188" s="108"/>
      <c r="P188" s="108"/>
      <c r="R188" s="108"/>
      <c r="T188" s="108"/>
      <c r="V188" s="108"/>
      <c r="X188" s="108"/>
      <c r="Z188" s="108"/>
    </row>
    <row r="189" spans="1:26" s="109" customFormat="1" ht="12.75" customHeight="1">
      <c r="A189" s="108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N189" s="108"/>
      <c r="P189" s="108"/>
      <c r="R189" s="108"/>
      <c r="T189" s="108"/>
      <c r="V189" s="108"/>
      <c r="X189" s="108"/>
      <c r="Z189" s="108"/>
    </row>
    <row r="190" spans="1:26" s="109" customFormat="1" ht="12.75" customHeight="1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N190" s="108"/>
      <c r="P190" s="108"/>
      <c r="R190" s="108"/>
      <c r="T190" s="108"/>
      <c r="V190" s="108"/>
      <c r="X190" s="108"/>
      <c r="Z190" s="108"/>
    </row>
    <row r="191" spans="1:26" s="109" customFormat="1" ht="12.75" customHeight="1">
      <c r="A191" s="108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N191" s="108"/>
      <c r="P191" s="108"/>
      <c r="R191" s="108"/>
      <c r="T191" s="108"/>
      <c r="V191" s="108"/>
      <c r="X191" s="108"/>
      <c r="Z191" s="108"/>
    </row>
    <row r="192" spans="1:26" s="109" customFormat="1" ht="12.75" customHeight="1">
      <c r="A192" s="108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N192" s="108"/>
      <c r="P192" s="108"/>
      <c r="R192" s="108"/>
      <c r="T192" s="108"/>
      <c r="V192" s="108"/>
      <c r="X192" s="108"/>
      <c r="Z192" s="108"/>
    </row>
    <row r="193" spans="1:26" s="109" customFormat="1" ht="12.75" customHeight="1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N193" s="108"/>
      <c r="P193" s="108"/>
      <c r="R193" s="108"/>
      <c r="T193" s="108"/>
      <c r="V193" s="108"/>
      <c r="X193" s="108"/>
      <c r="Z193" s="108"/>
    </row>
    <row r="194" spans="1:26" s="109" customFormat="1" ht="12.75" customHeight="1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N194" s="108"/>
      <c r="P194" s="108"/>
      <c r="R194" s="108"/>
      <c r="T194" s="108"/>
      <c r="V194" s="108"/>
      <c r="X194" s="108"/>
      <c r="Z194" s="108"/>
    </row>
    <row r="195" spans="1:26" s="109" customFormat="1" ht="12.75" customHeight="1">
      <c r="A195" s="108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N195" s="108"/>
      <c r="P195" s="108"/>
      <c r="R195" s="108"/>
      <c r="T195" s="108"/>
      <c r="V195" s="108"/>
      <c r="X195" s="108"/>
      <c r="Z195" s="108"/>
    </row>
    <row r="196" spans="1:26" s="109" customFormat="1" ht="12.75" customHeight="1">
      <c r="A196" s="108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N196" s="108"/>
      <c r="P196" s="108"/>
      <c r="R196" s="108"/>
      <c r="T196" s="108"/>
      <c r="V196" s="108"/>
      <c r="X196" s="108"/>
      <c r="Z196" s="108"/>
    </row>
    <row r="197" spans="1:26" s="109" customFormat="1" ht="12.75" customHeight="1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N197" s="108"/>
      <c r="P197" s="108"/>
      <c r="R197" s="108"/>
      <c r="T197" s="108"/>
      <c r="V197" s="108"/>
      <c r="X197" s="108"/>
      <c r="Z197" s="108"/>
    </row>
    <row r="198" spans="1:26" s="109" customFormat="1" ht="12.75" customHeight="1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N198" s="108"/>
      <c r="P198" s="108"/>
      <c r="R198" s="108"/>
      <c r="T198" s="108"/>
      <c r="V198" s="108"/>
      <c r="X198" s="108"/>
      <c r="Z198" s="108"/>
    </row>
    <row r="199" spans="1:26" s="109" customFormat="1" ht="12.75" customHeight="1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N199" s="108"/>
      <c r="P199" s="108"/>
      <c r="R199" s="108"/>
      <c r="T199" s="108"/>
      <c r="V199" s="108"/>
      <c r="X199" s="108"/>
      <c r="Z199" s="108"/>
    </row>
    <row r="200" spans="1:26" s="109" customFormat="1" ht="12.75" customHeight="1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N200" s="108"/>
      <c r="P200" s="108"/>
      <c r="R200" s="108"/>
      <c r="T200" s="108"/>
      <c r="V200" s="108"/>
      <c r="X200" s="108"/>
      <c r="Z200" s="108"/>
    </row>
    <row r="201" spans="1:26" s="109" customFormat="1" ht="12.75" customHeight="1">
      <c r="A201" s="108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N201" s="108"/>
      <c r="P201" s="108"/>
      <c r="R201" s="108"/>
      <c r="T201" s="108"/>
      <c r="V201" s="108"/>
      <c r="X201" s="108"/>
      <c r="Z201" s="108"/>
    </row>
    <row r="202" spans="1:26" s="109" customFormat="1" ht="12.75" customHeight="1">
      <c r="A202" s="108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N202" s="108"/>
      <c r="P202" s="108"/>
      <c r="R202" s="108"/>
      <c r="T202" s="108"/>
      <c r="V202" s="108"/>
      <c r="X202" s="108"/>
      <c r="Z202" s="108"/>
    </row>
    <row r="203" spans="1:26" s="109" customFormat="1" ht="12.75" customHeight="1">
      <c r="A203" s="108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N203" s="108"/>
      <c r="P203" s="108"/>
      <c r="R203" s="108"/>
      <c r="T203" s="108"/>
      <c r="V203" s="108"/>
      <c r="X203" s="108"/>
      <c r="Z203" s="108"/>
    </row>
    <row r="204" spans="1:26" s="109" customFormat="1" ht="12.75" customHeight="1">
      <c r="A204" s="108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N204" s="108"/>
      <c r="P204" s="108"/>
      <c r="R204" s="108"/>
      <c r="T204" s="108"/>
      <c r="V204" s="108"/>
      <c r="X204" s="108"/>
      <c r="Z204" s="108"/>
    </row>
    <row r="205" spans="1:26" s="109" customFormat="1" ht="12.75" customHeight="1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N205" s="108"/>
      <c r="P205" s="108"/>
      <c r="R205" s="108"/>
      <c r="T205" s="108"/>
      <c r="V205" s="108"/>
      <c r="X205" s="108"/>
      <c r="Z205" s="108"/>
    </row>
    <row r="206" spans="1:26" s="109" customFormat="1" ht="12.75" customHeight="1">
      <c r="A206" s="108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N206" s="108"/>
      <c r="P206" s="108"/>
      <c r="R206" s="108"/>
      <c r="T206" s="108"/>
      <c r="V206" s="108"/>
      <c r="X206" s="108"/>
      <c r="Z206" s="108"/>
    </row>
    <row r="207" spans="1:26" s="109" customFormat="1" ht="12.75" customHeight="1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N207" s="108"/>
      <c r="P207" s="108"/>
      <c r="R207" s="108"/>
      <c r="T207" s="108"/>
      <c r="V207" s="108"/>
      <c r="X207" s="108"/>
      <c r="Z207" s="108"/>
    </row>
    <row r="208" spans="1:26" s="109" customFormat="1" ht="12.75" customHeight="1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N208" s="108"/>
      <c r="P208" s="108"/>
      <c r="R208" s="108"/>
      <c r="T208" s="108"/>
      <c r="V208" s="108"/>
      <c r="X208" s="108"/>
      <c r="Z208" s="108"/>
    </row>
    <row r="209" spans="1:26" s="109" customFormat="1" ht="12.75" customHeight="1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N209" s="108"/>
      <c r="P209" s="108"/>
      <c r="R209" s="108"/>
      <c r="T209" s="108"/>
      <c r="V209" s="108"/>
      <c r="X209" s="108"/>
      <c r="Z209" s="108"/>
    </row>
    <row r="210" spans="1:26" s="109" customFormat="1" ht="12.75" customHeight="1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N210" s="108"/>
      <c r="P210" s="108"/>
      <c r="R210" s="108"/>
      <c r="T210" s="108"/>
      <c r="V210" s="108"/>
      <c r="X210" s="108"/>
      <c r="Z210" s="108"/>
    </row>
    <row r="211" spans="1:26" s="109" customFormat="1" ht="12.75" customHeight="1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N211" s="108"/>
      <c r="P211" s="108"/>
      <c r="R211" s="108"/>
      <c r="T211" s="108"/>
      <c r="V211" s="108"/>
      <c r="X211" s="108"/>
      <c r="Z211" s="108"/>
    </row>
    <row r="212" spans="1:26" s="109" customFormat="1" ht="12.75" customHeight="1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N212" s="108"/>
      <c r="P212" s="108"/>
      <c r="R212" s="108"/>
      <c r="T212" s="108"/>
      <c r="V212" s="108"/>
      <c r="X212" s="108"/>
      <c r="Z212" s="108"/>
    </row>
    <row r="213" spans="1:26" s="109" customFormat="1" ht="12.75" customHeight="1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N213" s="108"/>
      <c r="P213" s="108"/>
      <c r="R213" s="108"/>
      <c r="T213" s="108"/>
      <c r="V213" s="108"/>
      <c r="X213" s="108"/>
      <c r="Z213" s="108"/>
    </row>
    <row r="214" spans="1:26" s="109" customFormat="1" ht="12.75" customHeight="1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N214" s="108"/>
      <c r="P214" s="108"/>
      <c r="R214" s="108"/>
      <c r="T214" s="108"/>
      <c r="V214" s="108"/>
      <c r="X214" s="108"/>
      <c r="Z214" s="108"/>
    </row>
    <row r="215" spans="1:26" s="109" customFormat="1" ht="12.75" customHeight="1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N215" s="108"/>
      <c r="P215" s="108"/>
      <c r="R215" s="108"/>
      <c r="T215" s="108"/>
      <c r="V215" s="108"/>
      <c r="X215" s="108"/>
      <c r="Z215" s="108"/>
    </row>
    <row r="216" spans="1:26" s="109" customFormat="1" ht="12.75" customHeight="1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N216" s="108"/>
      <c r="P216" s="108"/>
      <c r="R216" s="108"/>
      <c r="T216" s="108"/>
      <c r="V216" s="108"/>
      <c r="X216" s="108"/>
      <c r="Z216" s="108"/>
    </row>
    <row r="217" spans="1:26" s="109" customFormat="1" ht="12.75" customHeight="1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N217" s="108"/>
      <c r="P217" s="108"/>
      <c r="R217" s="108"/>
      <c r="T217" s="108"/>
      <c r="V217" s="108"/>
      <c r="X217" s="108"/>
      <c r="Z217" s="108"/>
    </row>
    <row r="218" spans="1:26" s="109" customFormat="1" ht="12.75" customHeight="1">
      <c r="A218" s="108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N218" s="108"/>
      <c r="P218" s="108"/>
      <c r="R218" s="108"/>
      <c r="T218" s="108"/>
      <c r="V218" s="108"/>
      <c r="X218" s="108"/>
      <c r="Z218" s="108"/>
    </row>
    <row r="219" spans="1:26" s="109" customFormat="1" ht="12.75" customHeight="1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N219" s="108"/>
      <c r="P219" s="108"/>
      <c r="R219" s="108"/>
      <c r="T219" s="108"/>
      <c r="V219" s="108"/>
      <c r="X219" s="108"/>
      <c r="Z219" s="108"/>
    </row>
    <row r="220" spans="1:26" s="109" customFormat="1" ht="12.75" customHeight="1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N220" s="108"/>
      <c r="P220" s="108"/>
      <c r="R220" s="108"/>
      <c r="T220" s="108"/>
      <c r="V220" s="108"/>
      <c r="X220" s="108"/>
      <c r="Z220" s="108"/>
    </row>
    <row r="221" spans="1:26" s="109" customFormat="1" ht="12.75" customHeight="1">
      <c r="A221" s="108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N221" s="108"/>
      <c r="P221" s="108"/>
      <c r="R221" s="108"/>
      <c r="T221" s="108"/>
      <c r="V221" s="108"/>
      <c r="X221" s="108"/>
      <c r="Z221" s="108"/>
    </row>
    <row r="222" spans="1:26" s="109" customFormat="1" ht="12.75" customHeight="1">
      <c r="A222" s="108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N222" s="108"/>
      <c r="P222" s="108"/>
      <c r="R222" s="108"/>
      <c r="T222" s="108"/>
      <c r="V222" s="108"/>
      <c r="X222" s="108"/>
      <c r="Z222" s="108"/>
    </row>
  </sheetData>
  <sheetProtection sheet="1" objects="1" scenarios="1"/>
  <mergeCells count="7">
    <mergeCell ref="J45:K45"/>
    <mergeCell ref="A2:B2"/>
    <mergeCell ref="I1:J1"/>
    <mergeCell ref="A40:B40"/>
    <mergeCell ref="A41:B41"/>
    <mergeCell ref="H43:I43"/>
    <mergeCell ref="J43:K43"/>
  </mergeCells>
  <pageMargins left="0" right="0" top="0" bottom="0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350E3E4-E67B-4EC4-B399-2C4ED57BF7DC}"/>
</file>

<file path=customXml/itemProps2.xml><?xml version="1.0" encoding="utf-8"?>
<ds:datastoreItem xmlns:ds="http://schemas.openxmlformats.org/officeDocument/2006/customXml" ds:itemID="{EE0362AE-666C-40FC-A859-BAFEBE69BBA1}"/>
</file>

<file path=customXml/itemProps3.xml><?xml version="1.0" encoding="utf-8"?>
<ds:datastoreItem xmlns:ds="http://schemas.openxmlformats.org/officeDocument/2006/customXml" ds:itemID="{B851AFB5-6746-4E90-AFCE-842E1A7DEF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Perequation horizontale</vt:lpstr>
      <vt:lpstr>Comparaison et classements</vt:lpstr>
      <vt:lpstr>Revenu fiscal perequation</vt:lpstr>
      <vt:lpstr>Perequation verticale</vt:lpstr>
      <vt:lpstr>'Perequation verticale'!Zone_d_impression</vt:lpstr>
      <vt:lpstr>'Revenu fiscal perequation'!Zone_d_impression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2013-02-08T15:47:17Z</cp:lastPrinted>
  <dcterms:created xsi:type="dcterms:W3CDTF">1997-12-08T10:55:51Z</dcterms:created>
  <dcterms:modified xsi:type="dcterms:W3CDTF">2013-02-11T13:52:13Z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