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90" windowWidth="8520" windowHeight="5475" tabRatio="601"/>
  </bookViews>
  <sheets>
    <sheet name="Perequation horizontale" sheetId="2" r:id="rId1"/>
    <sheet name="Perequation comparaison" sheetId="12" r:id="rId2"/>
    <sheet name="Classement Perequation" sheetId="13" r:id="rId3"/>
    <sheet name="Revenu fiscal perequation" sheetId="14" r:id="rId4"/>
    <sheet name="Perequation verticale" sheetId="10" r:id="rId5"/>
  </sheets>
  <definedNames>
    <definedName name="communes">#REF!</definedName>
    <definedName name="fgsdg">#REF!</definedName>
    <definedName name="numéros">#REF!</definedName>
    <definedName name="sandro">#REF!</definedName>
    <definedName name="sgfs">#REF!</definedName>
    <definedName name="_xlnm.Print_Area" localSheetId="1">'Perequation comparaison'!$A$1:$G$60</definedName>
    <definedName name="_xlnm.Print_Area" localSheetId="4">'Perequation verticale'!$A$1:$J$59</definedName>
  </definedNames>
  <calcPr calcId="125725"/>
</workbook>
</file>

<file path=xl/calcChain.xml><?xml version="1.0" encoding="utf-8"?>
<calcChain xmlns="http://schemas.openxmlformats.org/spreadsheetml/2006/main">
  <c r="O59" i="14"/>
  <c r="E59" i="10" l="1"/>
  <c r="O58" i="14" l="1"/>
  <c r="I59" i="12" l="1"/>
  <c r="C29" l="1"/>
  <c r="I53" i="10"/>
  <c r="I50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D8" s="1"/>
  <c r="F8" s="1"/>
  <c r="G8" s="1"/>
  <c r="B7"/>
  <c r="B6"/>
  <c r="D6" s="1"/>
  <c r="F6" s="1"/>
  <c r="G6" s="1"/>
  <c r="B5"/>
  <c r="D5" s="1"/>
  <c r="F5" s="1"/>
  <c r="D7"/>
  <c r="F7" s="1"/>
  <c r="G7" s="1"/>
  <c r="D9"/>
  <c r="F9" s="1"/>
  <c r="G9" s="1"/>
  <c r="D10"/>
  <c r="F10" s="1"/>
  <c r="G10" s="1"/>
  <c r="D11"/>
  <c r="F11" s="1"/>
  <c r="G11" s="1"/>
  <c r="D12"/>
  <c r="F12" s="1"/>
  <c r="G12" s="1"/>
  <c r="D13"/>
  <c r="F13" s="1"/>
  <c r="G13" s="1"/>
  <c r="D14"/>
  <c r="F14" s="1"/>
  <c r="G14" s="1"/>
  <c r="D15"/>
  <c r="F15" s="1"/>
  <c r="G15" s="1"/>
  <c r="D16"/>
  <c r="F16" s="1"/>
  <c r="G16" s="1"/>
  <c r="D17"/>
  <c r="F17" s="1"/>
  <c r="G17" s="1"/>
  <c r="D18"/>
  <c r="F18"/>
  <c r="G18" s="1"/>
  <c r="D19"/>
  <c r="F19" s="1"/>
  <c r="G19" s="1"/>
  <c r="D20"/>
  <c r="F20" s="1"/>
  <c r="G20" s="1"/>
  <c r="D21"/>
  <c r="F21" s="1"/>
  <c r="G21" s="1"/>
  <c r="D22"/>
  <c r="F22" s="1"/>
  <c r="G22" s="1"/>
  <c r="I22"/>
  <c r="D23"/>
  <c r="F23" s="1"/>
  <c r="G23" s="1"/>
  <c r="D24"/>
  <c r="F24" s="1"/>
  <c r="G24" s="1"/>
  <c r="D25"/>
  <c r="F25" s="1"/>
  <c r="G25" s="1"/>
  <c r="D26"/>
  <c r="F26" s="1"/>
  <c r="G26" s="1"/>
  <c r="D27"/>
  <c r="F27" s="1"/>
  <c r="G27" s="1"/>
  <c r="D28"/>
  <c r="F28" s="1"/>
  <c r="G28" s="1"/>
  <c r="D29"/>
  <c r="F29" s="1"/>
  <c r="G29" s="1"/>
  <c r="D30"/>
  <c r="F30" s="1"/>
  <c r="G30" s="1"/>
  <c r="D31"/>
  <c r="F31" s="1"/>
  <c r="G31" s="1"/>
  <c r="D32"/>
  <c r="F32" s="1"/>
  <c r="G32" s="1"/>
  <c r="D33"/>
  <c r="F33" s="1"/>
  <c r="G33" s="1"/>
  <c r="D34"/>
  <c r="F34" s="1"/>
  <c r="G34" s="1"/>
  <c r="D35"/>
  <c r="F35" s="1"/>
  <c r="G35" s="1"/>
  <c r="D36"/>
  <c r="F36" s="1"/>
  <c r="G36" s="1"/>
  <c r="D37"/>
  <c r="F37" s="1"/>
  <c r="G37" s="1"/>
  <c r="D38"/>
  <c r="F38" s="1"/>
  <c r="G38" s="1"/>
  <c r="D39"/>
  <c r="F39" s="1"/>
  <c r="G39" s="1"/>
  <c r="D40"/>
  <c r="F40" s="1"/>
  <c r="G40" s="1"/>
  <c r="D41"/>
  <c r="F41" s="1"/>
  <c r="G41" s="1"/>
  <c r="D42"/>
  <c r="F42" s="1"/>
  <c r="G42" s="1"/>
  <c r="D43"/>
  <c r="F43" s="1"/>
  <c r="G43" s="1"/>
  <c r="D44"/>
  <c r="F44" s="1"/>
  <c r="G44" s="1"/>
  <c r="I44"/>
  <c r="D45"/>
  <c r="F45" s="1"/>
  <c r="G45" s="1"/>
  <c r="D46"/>
  <c r="F46" s="1"/>
  <c r="G46" s="1"/>
  <c r="D47"/>
  <c r="F47" s="1"/>
  <c r="G47" s="1"/>
  <c r="D48"/>
  <c r="F48" s="1"/>
  <c r="G48" s="1"/>
  <c r="D49"/>
  <c r="F49" s="1"/>
  <c r="G49" s="1"/>
  <c r="D50"/>
  <c r="F50" s="1"/>
  <c r="G50" s="1"/>
  <c r="D51"/>
  <c r="F51" s="1"/>
  <c r="G51" s="1"/>
  <c r="D52"/>
  <c r="F52" s="1"/>
  <c r="G52" s="1"/>
  <c r="D53"/>
  <c r="F53" s="1"/>
  <c r="G53" s="1"/>
  <c r="D54"/>
  <c r="F54" s="1"/>
  <c r="G54" s="1"/>
  <c r="I54"/>
  <c r="D55"/>
  <c r="F55" s="1"/>
  <c r="G55" s="1"/>
  <c r="D56"/>
  <c r="F56" s="1"/>
  <c r="G56" s="1"/>
  <c r="D57"/>
  <c r="F57" s="1"/>
  <c r="G57" s="1"/>
  <c r="B58"/>
  <c r="C58"/>
  <c r="C23" i="12" l="1"/>
  <c r="C51"/>
  <c r="C55"/>
  <c r="C45"/>
  <c r="C54"/>
  <c r="G5" i="10"/>
  <c r="H5"/>
  <c r="I5" s="1"/>
  <c r="H57"/>
  <c r="I57" s="1"/>
  <c r="H56"/>
  <c r="I56" s="1"/>
  <c r="H55"/>
  <c r="I55" s="1"/>
  <c r="H52"/>
  <c r="I52" s="1"/>
  <c r="H51"/>
  <c r="I51" s="1"/>
  <c r="H49"/>
  <c r="I49" s="1"/>
  <c r="H48"/>
  <c r="I48" s="1"/>
  <c r="H47"/>
  <c r="I47" s="1"/>
  <c r="H46"/>
  <c r="I46" s="1"/>
  <c r="H45"/>
  <c r="I45" s="1"/>
  <c r="H43"/>
  <c r="I43" s="1"/>
  <c r="H42"/>
  <c r="I42" s="1"/>
  <c r="H41"/>
  <c r="I41" s="1"/>
  <c r="I40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I30"/>
  <c r="H29"/>
  <c r="I29" s="1"/>
  <c r="H28"/>
  <c r="H27"/>
  <c r="I27" s="1"/>
  <c r="I26"/>
  <c r="H25"/>
  <c r="I25" s="1"/>
  <c r="H24"/>
  <c r="I24" s="1"/>
  <c r="H23"/>
  <c r="I23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C27" i="12" l="1"/>
  <c r="C31"/>
  <c r="C41"/>
  <c r="I58" i="10"/>
  <c r="C7" i="12"/>
  <c r="C9"/>
  <c r="C11"/>
  <c r="C13"/>
  <c r="C15"/>
  <c r="C17"/>
  <c r="C19"/>
  <c r="C21"/>
  <c r="C24"/>
  <c r="C26"/>
  <c r="C28"/>
  <c r="C30"/>
  <c r="C32"/>
  <c r="C34"/>
  <c r="C36"/>
  <c r="C38"/>
  <c r="C40"/>
  <c r="C42"/>
  <c r="C44"/>
  <c r="C47"/>
  <c r="C49"/>
  <c r="C52"/>
  <c r="C56"/>
  <c r="C58"/>
  <c r="C8"/>
  <c r="C10"/>
  <c r="C12"/>
  <c r="C14"/>
  <c r="C16"/>
  <c r="C18"/>
  <c r="C20"/>
  <c r="C22"/>
  <c r="C25"/>
  <c r="C33"/>
  <c r="C35"/>
  <c r="C37"/>
  <c r="C39"/>
  <c r="C43"/>
  <c r="C46"/>
  <c r="C48"/>
  <c r="C50"/>
  <c r="C53"/>
  <c r="C57"/>
  <c r="C6"/>
  <c r="C59" s="1"/>
  <c r="E59"/>
  <c r="F59" i="2"/>
  <c r="E59"/>
  <c r="C59"/>
  <c r="B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9" s="1"/>
  <c r="D58"/>
  <c r="D57"/>
  <c r="I57" s="1"/>
  <c r="D56"/>
  <c r="D55"/>
  <c r="I55" s="1"/>
  <c r="D54"/>
  <c r="D53"/>
  <c r="I53" s="1"/>
  <c r="D52"/>
  <c r="D51"/>
  <c r="I51" s="1"/>
  <c r="D50"/>
  <c r="D49"/>
  <c r="I49" s="1"/>
  <c r="D48"/>
  <c r="D47"/>
  <c r="I47" s="1"/>
  <c r="D46"/>
  <c r="D45"/>
  <c r="I45" s="1"/>
  <c r="D44"/>
  <c r="D43"/>
  <c r="I43" s="1"/>
  <c r="D42"/>
  <c r="D41"/>
  <c r="I41" s="1"/>
  <c r="D40"/>
  <c r="D39"/>
  <c r="I39" s="1"/>
  <c r="D38"/>
  <c r="D37"/>
  <c r="I37" s="1"/>
  <c r="D36"/>
  <c r="D35"/>
  <c r="I35" s="1"/>
  <c r="D34"/>
  <c r="D33"/>
  <c r="I33" s="1"/>
  <c r="D32"/>
  <c r="D31"/>
  <c r="I31" s="1"/>
  <c r="D30"/>
  <c r="D29"/>
  <c r="I29" s="1"/>
  <c r="D28"/>
  <c r="D27"/>
  <c r="I27" s="1"/>
  <c r="D26"/>
  <c r="D25"/>
  <c r="D24"/>
  <c r="D23"/>
  <c r="I23" s="1"/>
  <c r="D22"/>
  <c r="D21"/>
  <c r="I21" s="1"/>
  <c r="D20"/>
  <c r="D19"/>
  <c r="I19" s="1"/>
  <c r="D18"/>
  <c r="D17"/>
  <c r="I17" s="1"/>
  <c r="D16"/>
  <c r="D15"/>
  <c r="I15" s="1"/>
  <c r="D14"/>
  <c r="D13"/>
  <c r="I13" s="1"/>
  <c r="D12"/>
  <c r="D11"/>
  <c r="I11" s="1"/>
  <c r="D10"/>
  <c r="D9"/>
  <c r="I9" s="1"/>
  <c r="D8"/>
  <c r="D7"/>
  <c r="I7" s="1"/>
  <c r="D6"/>
  <c r="I6" l="1"/>
  <c r="I8"/>
  <c r="I10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D59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5"/>
  <c r="I25"/>
  <c r="I59" s="1"/>
  <c r="B56" i="12" l="1"/>
  <c r="D56" s="1"/>
  <c r="B52"/>
  <c r="D52" s="1"/>
  <c r="B48"/>
  <c r="D48" s="1"/>
  <c r="B46"/>
  <c r="D46" s="1"/>
  <c r="B44"/>
  <c r="D44" s="1"/>
  <c r="B42"/>
  <c r="D42" s="1"/>
  <c r="B40"/>
  <c r="D40" s="1"/>
  <c r="B38"/>
  <c r="D38" s="1"/>
  <c r="B36"/>
  <c r="D36" s="1"/>
  <c r="B34"/>
  <c r="D34" s="1"/>
  <c r="B32"/>
  <c r="D32" s="1"/>
  <c r="B30"/>
  <c r="D30" s="1"/>
  <c r="B28"/>
  <c r="D28" s="1"/>
  <c r="B26"/>
  <c r="D26" s="1"/>
  <c r="B23"/>
  <c r="D23" s="1"/>
  <c r="B21"/>
  <c r="D21" s="1"/>
  <c r="B19"/>
  <c r="D19" s="1"/>
  <c r="B17"/>
  <c r="D17" s="1"/>
  <c r="B15"/>
  <c r="D15" s="1"/>
  <c r="B13"/>
  <c r="D13" s="1"/>
  <c r="B11"/>
  <c r="D11" s="1"/>
  <c r="B9"/>
  <c r="D9" s="1"/>
  <c r="B7"/>
  <c r="D7" s="1"/>
  <c r="B58"/>
  <c r="D58" s="1"/>
  <c r="B54"/>
  <c r="D54" s="1"/>
  <c r="B50"/>
  <c r="D50" s="1"/>
  <c r="H59" i="2"/>
  <c r="B25" i="12"/>
  <c r="D25" s="1"/>
  <c r="B57"/>
  <c r="D57" s="1"/>
  <c r="B55"/>
  <c r="D55" s="1"/>
  <c r="B53"/>
  <c r="D53" s="1"/>
  <c r="B51"/>
  <c r="D51" s="1"/>
  <c r="B49"/>
  <c r="D49" s="1"/>
  <c r="B47"/>
  <c r="D47" s="1"/>
  <c r="B45"/>
  <c r="D45" s="1"/>
  <c r="B43"/>
  <c r="D43" s="1"/>
  <c r="B41"/>
  <c r="D41" s="1"/>
  <c r="B39"/>
  <c r="D39" s="1"/>
  <c r="B37"/>
  <c r="D37" s="1"/>
  <c r="B35"/>
  <c r="D35" s="1"/>
  <c r="B33"/>
  <c r="D33" s="1"/>
  <c r="B31"/>
  <c r="D31" s="1"/>
  <c r="B29"/>
  <c r="D29" s="1"/>
  <c r="B27"/>
  <c r="D27" s="1"/>
  <c r="B24"/>
  <c r="D24" s="1"/>
  <c r="B22"/>
  <c r="D22" s="1"/>
  <c r="B20"/>
  <c r="D20" s="1"/>
  <c r="B18"/>
  <c r="D18" s="1"/>
  <c r="B16"/>
  <c r="D16" s="1"/>
  <c r="B14"/>
  <c r="D14" s="1"/>
  <c r="B12"/>
  <c r="D12" s="1"/>
  <c r="B10"/>
  <c r="D10" s="1"/>
  <c r="B8"/>
  <c r="D8" s="1"/>
  <c r="B6"/>
  <c r="D6" s="1"/>
  <c r="F6" l="1"/>
  <c r="G6"/>
  <c r="F8"/>
  <c r="G8"/>
  <c r="F10"/>
  <c r="G10"/>
  <c r="F12"/>
  <c r="G12"/>
  <c r="F14"/>
  <c r="G14"/>
  <c r="F16"/>
  <c r="G16"/>
  <c r="F18"/>
  <c r="G18"/>
  <c r="F20"/>
  <c r="G20"/>
  <c r="F22"/>
  <c r="G22"/>
  <c r="F24"/>
  <c r="G24"/>
  <c r="F27"/>
  <c r="G27"/>
  <c r="F29"/>
  <c r="G29"/>
  <c r="F31"/>
  <c r="G31"/>
  <c r="F33"/>
  <c r="G33"/>
  <c r="F35"/>
  <c r="G35"/>
  <c r="F37"/>
  <c r="G37"/>
  <c r="F39"/>
  <c r="G39"/>
  <c r="F41"/>
  <c r="G41"/>
  <c r="F43"/>
  <c r="G43"/>
  <c r="F45"/>
  <c r="G45"/>
  <c r="F47"/>
  <c r="G47"/>
  <c r="F49"/>
  <c r="G49"/>
  <c r="F51"/>
  <c r="G51"/>
  <c r="F53"/>
  <c r="G53"/>
  <c r="F55"/>
  <c r="G55"/>
  <c r="F57"/>
  <c r="G57"/>
  <c r="F25"/>
  <c r="G25"/>
  <c r="B59"/>
  <c r="D59" s="1"/>
  <c r="F50"/>
  <c r="G50"/>
  <c r="F54"/>
  <c r="G54"/>
  <c r="F58"/>
  <c r="G58"/>
  <c r="F7"/>
  <c r="G7"/>
  <c r="F9"/>
  <c r="G9"/>
  <c r="F11"/>
  <c r="G11"/>
  <c r="F13"/>
  <c r="G13"/>
  <c r="F15"/>
  <c r="G15"/>
  <c r="F17"/>
  <c r="G17"/>
  <c r="F19"/>
  <c r="G19"/>
  <c r="F21"/>
  <c r="G21"/>
  <c r="F23"/>
  <c r="G23"/>
  <c r="F26"/>
  <c r="G26"/>
  <c r="F28"/>
  <c r="G28"/>
  <c r="F30"/>
  <c r="G30"/>
  <c r="F32"/>
  <c r="G32"/>
  <c r="F34"/>
  <c r="G34"/>
  <c r="F36"/>
  <c r="G36"/>
  <c r="F38"/>
  <c r="G38"/>
  <c r="F40"/>
  <c r="G40"/>
  <c r="F42"/>
  <c r="G42"/>
  <c r="F44"/>
  <c r="G44"/>
  <c r="F46"/>
  <c r="G46"/>
  <c r="F48"/>
  <c r="G48"/>
  <c r="F52"/>
  <c r="G52"/>
  <c r="F56"/>
  <c r="G56"/>
  <c r="G59" l="1"/>
  <c r="F59"/>
</calcChain>
</file>

<file path=xl/sharedStrings.xml><?xml version="1.0" encoding="utf-8"?>
<sst xmlns="http://schemas.openxmlformats.org/spreadsheetml/2006/main" count="539" uniqueCount="129">
  <si>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</si>
  <si>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</si>
  <si>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</si>
  <si>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</si>
  <si>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</si>
  <si>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</si>
  <si>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</si>
  <si>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</si>
  <si>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</si>
  <si>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</si>
  <si>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</si>
  <si>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</si>
  <si>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</si>
  <si>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</si>
  <si>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</si>
  <si>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</si>
  <si>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</si>
  <si>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</si>
  <si>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</si>
  <si>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</si>
  <si>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</si>
  <si>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</si>
  <si>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</si>
  <si>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</si>
  <si>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</si>
  <si>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</si>
  <si>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</si>
  <si>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</si>
  <si>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</si>
  <si>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</si>
  <si>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</si>
  <si>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</si>
  <si>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</si>
  <si>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</si>
  <si>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</si>
  <si>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</si>
  <si>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</si>
  <si>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</si>
  <si>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</si>
  <si>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</si>
  <si>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</si>
  <si>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</si>
  <si>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</si>
  <si>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</si>
  <si>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</si>
  <si>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</si>
  <si>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</si>
  <si>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</si>
  <si>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</si>
  <si>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</si>
  <si>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</si>
  <si>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</si>
  <si>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</si>
  <si>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</si>
  <si>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par habitant</t>
  </si>
  <si>
    <t>Péréquation</t>
  </si>
  <si>
    <t>Total</t>
  </si>
  <si>
    <t>ressources</t>
  </si>
  <si>
    <t>la péréquation</t>
  </si>
  <si>
    <t xml:space="preserve">des </t>
  </si>
  <si>
    <t>de la surcharge</t>
  </si>
  <si>
    <t xml:space="preserve">structurelle </t>
  </si>
  <si>
    <t xml:space="preserve">Compensation </t>
  </si>
  <si>
    <t>Communes</t>
  </si>
  <si>
    <t>finançant la</t>
  </si>
  <si>
    <t>péréquation</t>
  </si>
  <si>
    <t>bénéficiant de</t>
  </si>
  <si>
    <t>Transferts au fonds de péréquation</t>
  </si>
  <si>
    <t>Transferts du fonds de péréquation</t>
  </si>
  <si>
    <t>Transferts totaux</t>
  </si>
  <si>
    <t>Revenu total</t>
  </si>
  <si>
    <t>Différence par</t>
  </si>
  <si>
    <t>Différence pour</t>
  </si>
  <si>
    <t>y.c. péréquation</t>
  </si>
  <si>
    <t>des ressources</t>
  </si>
  <si>
    <t>fiscal moyen</t>
  </si>
  <si>
    <t>fiscal</t>
  </si>
  <si>
    <t>Revenu</t>
  </si>
  <si>
    <t xml:space="preserve">fiscal </t>
  </si>
  <si>
    <t>rapport au revenu</t>
  </si>
  <si>
    <t>Coef.</t>
  </si>
  <si>
    <t>du RF moyen</t>
  </si>
  <si>
    <t xml:space="preserve">Péréquation </t>
  </si>
  <si>
    <t>Montants en %</t>
  </si>
  <si>
    <t xml:space="preserve">Montants </t>
  </si>
  <si>
    <t>horizontale</t>
  </si>
  <si>
    <t>verticale</t>
  </si>
  <si>
    <t>des revenus</t>
  </si>
  <si>
    <t>compte de</t>
  </si>
  <si>
    <t>Revenus du</t>
  </si>
  <si>
    <t>fonctionnement</t>
  </si>
  <si>
    <t>en % des</t>
  </si>
  <si>
    <t>revenus</t>
  </si>
  <si>
    <t>Les montants négatifs sont reçus par les communes.</t>
  </si>
  <si>
    <t>Les montants positifs sont versés par les communes.</t>
  </si>
  <si>
    <t xml:space="preserve">Péréquation  </t>
  </si>
  <si>
    <t>Coef-</t>
  </si>
  <si>
    <t>ficient</t>
  </si>
  <si>
    <t>Revenu fiscal</t>
  </si>
  <si>
    <t>RF</t>
  </si>
  <si>
    <t>après PH</t>
  </si>
  <si>
    <t>PH et Pvert</t>
  </si>
  <si>
    <t>Renu fiscal</t>
  </si>
  <si>
    <r>
      <t xml:space="preserve">Les montants </t>
    </r>
    <r>
      <rPr>
        <b/>
        <sz val="8"/>
        <color rgb="FFFF0000"/>
        <rFont val="Arial"/>
        <family val="2"/>
      </rPr>
      <t>négatifs</t>
    </r>
    <r>
      <rPr>
        <b/>
        <sz val="8"/>
        <rFont val="Arial"/>
        <family val="2"/>
      </rPr>
      <t xml:space="preserve"> sont reçus par les communes. Les montants </t>
    </r>
    <r>
      <rPr>
        <b/>
        <sz val="8"/>
        <color rgb="FF3333FF"/>
        <rFont val="Arial"/>
        <family val="2"/>
      </rPr>
      <t>positifs</t>
    </r>
    <r>
      <rPr>
        <b/>
        <sz val="8"/>
        <rFont val="Arial"/>
        <family val="2"/>
      </rPr>
      <t xml:space="preserve"> sont versés par les communes.</t>
    </r>
  </si>
  <si>
    <t>Population</t>
  </si>
  <si>
    <t>Intervention</t>
  </si>
  <si>
    <t>du fonds</t>
  </si>
  <si>
    <t xml:space="preserve">des ressources </t>
  </si>
  <si>
    <t>population au</t>
  </si>
  <si>
    <t>PH   2010</t>
  </si>
  <si>
    <t>Les communes indiquées en vert ont un revenu fiscal supérieur à la moyenne.</t>
  </si>
  <si>
    <t>montant négatifs (-) = versés à la péréquation</t>
  </si>
  <si>
    <t>montants positifs (+) = reçus de la péréquation</t>
  </si>
  <si>
    <t>Chiffres de 2010</t>
  </si>
  <si>
    <t>Péréquation financière intercommunale en 2011comparaisons</t>
  </si>
  <si>
    <t>Classements des communes selon revenu fiscal 2011 avant et après péréquations horizontale et verticale</t>
  </si>
  <si>
    <t>Péréquation financière intercommunale en 2011 (horizontale)</t>
  </si>
  <si>
    <t>budget 2011</t>
  </si>
  <si>
    <t>Transferts de la péréquation en 2011</t>
  </si>
  <si>
    <t>Péréquation verticale 2011 (calculée sur la péréquation des ressources 2011)</t>
  </si>
  <si>
    <t>2011 p/habitant</t>
  </si>
  <si>
    <t>78.625% du revenu moyen</t>
  </si>
  <si>
    <t>atteindre 78.625%</t>
  </si>
  <si>
    <t>à changer</t>
  </si>
  <si>
    <t>(RF) 2011</t>
  </si>
  <si>
    <t>Classements de la péréquation en 2011</t>
  </si>
  <si>
    <t>Les communes indiquées en bordeau ont un revenu fiscal inférieur à la moyenne.</t>
  </si>
  <si>
    <t>Chiffres 2010</t>
  </si>
  <si>
    <t>2011 après</t>
  </si>
</sst>
</file>

<file path=xl/styles.xml><?xml version="1.0" encoding="utf-8"?>
<styleSheet xmlns="http://schemas.openxmlformats.org/spreadsheetml/2006/main">
  <numFmts count="8">
    <numFmt numFmtId="164" formatCode="&quot;Fr.&quot;#,##0;&quot;Fr.&quot;\ \-#,##0"/>
    <numFmt numFmtId="165" formatCode="#,##0.0"/>
    <numFmt numFmtId="166" formatCode="#,##0.0_ ;[Red]\-#,##0.0\ "/>
    <numFmt numFmtId="167" formatCode="#,###"/>
    <numFmt numFmtId="168" formatCode="#,##0_ ;[Red]\-#,##0\ "/>
    <numFmt numFmtId="169" formatCode="#,###_ ;[Red]\-#,###"/>
    <numFmt numFmtId="170" formatCode="#,###_ ;[Red]\-#,###\ "/>
    <numFmt numFmtId="171" formatCode="dd\ mmmm\ yyyy"/>
  </numFmts>
  <fonts count="29">
    <font>
      <sz val="10"/>
      <name val="MS Sans Serif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b/>
      <sz val="7.5"/>
      <name val="Arial"/>
      <family val="2"/>
    </font>
    <font>
      <b/>
      <i/>
      <sz val="8"/>
      <name val="Arial"/>
      <family val="2"/>
    </font>
    <font>
      <b/>
      <sz val="18"/>
      <color theme="3"/>
      <name val="Cambria"/>
      <family val="2"/>
      <scheme val="major"/>
    </font>
    <font>
      <sz val="7"/>
      <name val="Arial"/>
      <family val="2"/>
    </font>
    <font>
      <b/>
      <sz val="8"/>
      <color rgb="FFFF0000"/>
      <name val="Arial"/>
      <family val="2"/>
    </font>
    <font>
      <b/>
      <i/>
      <sz val="8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b/>
      <sz val="11"/>
      <color rgb="FFC00000"/>
      <name val="Arial"/>
      <family val="2"/>
    </font>
    <font>
      <b/>
      <sz val="7"/>
      <name val="Arial"/>
      <family val="2"/>
    </font>
    <font>
      <b/>
      <sz val="8"/>
      <color rgb="FF3333FF"/>
      <name val="Arial"/>
      <family val="2"/>
    </font>
    <font>
      <b/>
      <sz val="7.5"/>
      <color rgb="FF3333FF"/>
      <name val="Arial"/>
      <family val="2"/>
    </font>
    <font>
      <b/>
      <sz val="12"/>
      <color rgb="FFC00000"/>
      <name val="Arial"/>
      <family val="2"/>
    </font>
    <font>
      <sz val="8"/>
      <color theme="0"/>
      <name val="Arial"/>
      <family val="2"/>
    </font>
    <font>
      <sz val="7.5"/>
      <color rgb="FF3333FF"/>
      <name val="Arial"/>
      <family val="2"/>
    </font>
    <font>
      <b/>
      <sz val="8"/>
      <color rgb="FF336600"/>
      <name val="Arial"/>
      <family val="2"/>
    </font>
    <font>
      <b/>
      <sz val="7.5"/>
      <color rgb="FF336600"/>
      <name val="Arial"/>
      <family val="2"/>
    </font>
    <font>
      <b/>
      <sz val="7.5"/>
      <color rgb="FFC00000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" fontId="5" fillId="0" borderId="1" applyProtection="0">
      <alignment vertical="center"/>
      <protection locked="0"/>
    </xf>
    <xf numFmtId="0" fontId="9" fillId="0" borderId="0" applyNumberFormat="0" applyFill="0" applyBorder="0" applyAlignment="0" applyProtection="0"/>
  </cellStyleXfs>
  <cellXfs count="237">
    <xf numFmtId="0" fontId="0" fillId="0" borderId="0" xfId="0"/>
    <xf numFmtId="164" fontId="2" fillId="0" borderId="0" xfId="0" applyNumberFormat="1" applyFont="1" applyAlignment="1" applyProtection="1">
      <alignment vertical="center"/>
    </xf>
    <xf numFmtId="0" fontId="6" fillId="0" borderId="0" xfId="0" applyFont="1" applyProtection="1"/>
    <xf numFmtId="3" fontId="6" fillId="0" borderId="0" xfId="0" applyNumberFormat="1" applyFont="1" applyProtection="1"/>
    <xf numFmtId="0" fontId="4" fillId="0" borderId="0" xfId="0" applyFont="1" applyProtection="1"/>
    <xf numFmtId="164" fontId="2" fillId="0" borderId="0" xfId="0" applyNumberFormat="1" applyFont="1" applyAlignment="1" applyProtection="1">
      <alignment horizontal="center" vertical="center"/>
    </xf>
    <xf numFmtId="167" fontId="3" fillId="0" borderId="11" xfId="1" applyNumberFormat="1" applyFont="1" applyBorder="1" applyAlignment="1" applyProtection="1">
      <alignment vertical="center"/>
    </xf>
    <xf numFmtId="167" fontId="3" fillId="0" borderId="10" xfId="1" applyNumberFormat="1" applyFont="1" applyBorder="1" applyAlignment="1" applyProtection="1">
      <alignment vertical="center"/>
    </xf>
    <xf numFmtId="167" fontId="3" fillId="0" borderId="12" xfId="1" applyNumberFormat="1" applyFont="1" applyBorder="1" applyAlignment="1" applyProtection="1">
      <alignment vertical="center"/>
    </xf>
    <xf numFmtId="167" fontId="3" fillId="0" borderId="13" xfId="1" applyNumberFormat="1" applyFont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16" fillId="0" borderId="6" xfId="2" applyFont="1" applyBorder="1" applyAlignment="1" applyProtection="1">
      <alignment vertical="center"/>
    </xf>
    <xf numFmtId="167" fontId="3" fillId="0" borderId="14" xfId="1" applyNumberFormat="1" applyFont="1" applyBorder="1" applyAlignment="1" applyProtection="1">
      <alignment vertical="center"/>
    </xf>
    <xf numFmtId="167" fontId="3" fillId="0" borderId="16" xfId="1" applyNumberFormat="1" applyFont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center" vertical="center"/>
    </xf>
    <xf numFmtId="164" fontId="18" fillId="0" borderId="0" xfId="0" applyNumberFormat="1" applyFont="1" applyAlignment="1" applyProtection="1">
      <alignment horizontal="left" vertical="center"/>
    </xf>
    <xf numFmtId="3" fontId="3" fillId="0" borderId="11" xfId="0" applyNumberFormat="1" applyFont="1" applyBorder="1" applyAlignment="1" applyProtection="1">
      <alignment vertical="center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vertical="center"/>
    </xf>
    <xf numFmtId="3" fontId="3" fillId="0" borderId="16" xfId="0" applyNumberFormat="1" applyFont="1" applyBorder="1" applyAlignment="1" applyProtection="1">
      <alignment vertical="center"/>
    </xf>
    <xf numFmtId="3" fontId="2" fillId="0" borderId="9" xfId="0" applyNumberFormat="1" applyFont="1" applyBorder="1" applyAlignment="1" applyProtection="1">
      <alignment vertical="center"/>
    </xf>
    <xf numFmtId="170" fontId="20" fillId="0" borderId="11" xfId="1" applyNumberFormat="1" applyFont="1" applyBorder="1" applyAlignment="1" applyProtection="1">
      <alignment vertical="center"/>
    </xf>
    <xf numFmtId="3" fontId="3" fillId="0" borderId="13" xfId="0" applyNumberFormat="1" applyFont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left" vertical="center"/>
    </xf>
    <xf numFmtId="0" fontId="22" fillId="0" borderId="6" xfId="2" applyFont="1" applyBorder="1" applyAlignment="1" applyProtection="1">
      <alignment vertical="center"/>
    </xf>
    <xf numFmtId="0" fontId="2" fillId="2" borderId="53" xfId="0" applyFont="1" applyFill="1" applyBorder="1" applyAlignment="1" applyProtection="1">
      <alignment vertical="center"/>
    </xf>
    <xf numFmtId="0" fontId="2" fillId="2" borderId="49" xfId="0" applyFont="1" applyFill="1" applyBorder="1" applyAlignment="1" applyProtection="1">
      <alignment vertical="center"/>
    </xf>
    <xf numFmtId="3" fontId="2" fillId="2" borderId="27" xfId="1" applyFont="1" applyFill="1" applyBorder="1" applyAlignment="1" applyProtection="1">
      <alignment vertical="center"/>
    </xf>
    <xf numFmtId="169" fontId="15" fillId="0" borderId="54" xfId="0" applyNumberFormat="1" applyFont="1" applyBorder="1" applyAlignment="1" applyProtection="1">
      <alignment vertical="center"/>
    </xf>
    <xf numFmtId="3" fontId="8" fillId="2" borderId="27" xfId="1" applyFont="1" applyFill="1" applyBorder="1" applyAlignment="1" applyProtection="1">
      <alignment vertical="center"/>
    </xf>
    <xf numFmtId="3" fontId="2" fillId="2" borderId="29" xfId="1" applyFont="1" applyFill="1" applyBorder="1" applyAlignment="1" applyProtection="1">
      <alignment vertical="center"/>
    </xf>
    <xf numFmtId="169" fontId="15" fillId="0" borderId="50" xfId="0" applyNumberFormat="1" applyFont="1" applyBorder="1" applyAlignment="1" applyProtection="1">
      <alignment vertical="center"/>
    </xf>
    <xf numFmtId="0" fontId="2" fillId="2" borderId="34" xfId="0" applyFont="1" applyFill="1" applyBorder="1" applyAlignment="1" applyProtection="1">
      <alignment vertical="center"/>
    </xf>
    <xf numFmtId="169" fontId="15" fillId="0" borderId="35" xfId="0" applyNumberFormat="1" applyFont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/>
    </xf>
    <xf numFmtId="0" fontId="2" fillId="2" borderId="56" xfId="0" applyFont="1" applyFill="1" applyBorder="1" applyAlignment="1" applyProtection="1">
      <alignment horizontal="center" vertical="center"/>
    </xf>
    <xf numFmtId="0" fontId="2" fillId="2" borderId="57" xfId="0" applyFont="1" applyFill="1" applyBorder="1" applyAlignment="1" applyProtection="1">
      <alignment horizontal="center" vertical="center"/>
    </xf>
    <xf numFmtId="167" fontId="3" fillId="0" borderId="58" xfId="1" applyNumberFormat="1" applyFont="1" applyBorder="1" applyAlignment="1" applyProtection="1">
      <alignment vertical="center"/>
    </xf>
    <xf numFmtId="167" fontId="3" fillId="0" borderId="59" xfId="1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0" fontId="2" fillId="2" borderId="62" xfId="0" applyFont="1" applyFill="1" applyBorder="1" applyAlignment="1" applyProtection="1">
      <alignment vertical="center"/>
    </xf>
    <xf numFmtId="0" fontId="2" fillId="2" borderId="44" xfId="0" applyFont="1" applyFill="1" applyBorder="1" applyAlignment="1" applyProtection="1">
      <alignment vertical="center"/>
    </xf>
    <xf numFmtId="169" fontId="15" fillId="0" borderId="39" xfId="0" applyNumberFormat="1" applyFont="1" applyBorder="1" applyAlignment="1" applyProtection="1">
      <alignment vertical="center"/>
    </xf>
    <xf numFmtId="169" fontId="15" fillId="0" borderId="40" xfId="0" applyNumberFormat="1" applyFont="1" applyBorder="1" applyAlignment="1" applyProtection="1">
      <alignment vertical="center"/>
    </xf>
    <xf numFmtId="169" fontId="15" fillId="0" borderId="34" xfId="0" applyNumberFormat="1" applyFont="1" applyBorder="1" applyAlignment="1" applyProtection="1">
      <alignment vertical="center"/>
    </xf>
    <xf numFmtId="0" fontId="2" fillId="2" borderId="48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horizontal="left" vertical="center"/>
    </xf>
    <xf numFmtId="3" fontId="2" fillId="2" borderId="44" xfId="1" applyFont="1" applyFill="1" applyBorder="1" applyAlignment="1" applyProtection="1">
      <alignment vertical="center"/>
    </xf>
    <xf numFmtId="170" fontId="20" fillId="0" borderId="16" xfId="1" applyNumberFormat="1" applyFont="1" applyBorder="1" applyAlignment="1" applyProtection="1">
      <alignment vertical="center"/>
    </xf>
    <xf numFmtId="3" fontId="2" fillId="0" borderId="2" xfId="1" applyFont="1" applyFill="1" applyBorder="1" applyAlignment="1" applyProtection="1">
      <alignment vertical="center"/>
    </xf>
    <xf numFmtId="3" fontId="3" fillId="0" borderId="64" xfId="0" applyNumberFormat="1" applyFont="1" applyBorder="1" applyAlignment="1" applyProtection="1">
      <alignment vertical="center"/>
    </xf>
    <xf numFmtId="3" fontId="3" fillId="0" borderId="65" xfId="0" applyNumberFormat="1" applyFont="1" applyBorder="1" applyAlignment="1" applyProtection="1">
      <alignment vertical="center"/>
    </xf>
    <xf numFmtId="0" fontId="2" fillId="2" borderId="66" xfId="0" applyFont="1" applyFill="1" applyBorder="1" applyAlignment="1" applyProtection="1">
      <alignment vertical="center"/>
    </xf>
    <xf numFmtId="3" fontId="2" fillId="0" borderId="67" xfId="0" applyNumberFormat="1" applyFont="1" applyBorder="1" applyAlignment="1" applyProtection="1">
      <alignment vertical="center"/>
    </xf>
    <xf numFmtId="167" fontId="2" fillId="0" borderId="68" xfId="1" applyNumberFormat="1" applyFont="1" applyBorder="1" applyAlignment="1" applyProtection="1">
      <alignment vertical="center"/>
    </xf>
    <xf numFmtId="170" fontId="20" fillId="0" borderId="10" xfId="1" applyNumberFormat="1" applyFont="1" applyBorder="1" applyAlignment="1" applyProtection="1">
      <alignment vertical="center"/>
    </xf>
    <xf numFmtId="0" fontId="2" fillId="2" borderId="69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3" fontId="3" fillId="0" borderId="15" xfId="0" applyNumberFormat="1" applyFont="1" applyBorder="1" applyAlignment="1" applyProtection="1">
      <alignment vertical="center"/>
    </xf>
    <xf numFmtId="3" fontId="3" fillId="0" borderId="56" xfId="0" applyNumberFormat="1" applyFont="1" applyBorder="1" applyAlignment="1" applyProtection="1">
      <alignment vertical="center"/>
    </xf>
    <xf numFmtId="3" fontId="3" fillId="0" borderId="62" xfId="0" applyNumberFormat="1" applyFont="1" applyBorder="1" applyAlignment="1" applyProtection="1">
      <alignment vertical="center"/>
    </xf>
    <xf numFmtId="3" fontId="3" fillId="0" borderId="53" xfId="0" applyNumberFormat="1" applyFont="1" applyBorder="1" applyAlignment="1" applyProtection="1">
      <alignment vertical="center"/>
    </xf>
    <xf numFmtId="171" fontId="2" fillId="2" borderId="22" xfId="0" applyNumberFormat="1" applyFont="1" applyFill="1" applyBorder="1" applyAlignment="1" applyProtection="1">
      <alignment horizontal="center" vertical="center"/>
    </xf>
    <xf numFmtId="167" fontId="3" fillId="0" borderId="78" xfId="1" applyNumberFormat="1" applyFont="1" applyBorder="1" applyAlignment="1" applyProtection="1">
      <alignment vertical="center"/>
    </xf>
    <xf numFmtId="169" fontId="15" fillId="0" borderId="27" xfId="0" applyNumberFormat="1" applyFont="1" applyBorder="1" applyAlignment="1" applyProtection="1">
      <alignment vertical="center"/>
    </xf>
    <xf numFmtId="0" fontId="2" fillId="2" borderId="85" xfId="0" applyFont="1" applyFill="1" applyBorder="1" applyAlignment="1" applyProtection="1">
      <alignment vertical="center"/>
    </xf>
    <xf numFmtId="0" fontId="2" fillId="2" borderId="45" xfId="0" applyFont="1" applyFill="1" applyBorder="1" applyAlignment="1" applyProtection="1">
      <alignment vertical="center"/>
    </xf>
    <xf numFmtId="0" fontId="7" fillId="2" borderId="48" xfId="0" applyFont="1" applyFill="1" applyBorder="1" applyAlignment="1" applyProtection="1">
      <alignment horizontal="left" vertical="center"/>
    </xf>
    <xf numFmtId="0" fontId="7" fillId="2" borderId="48" xfId="0" applyFont="1" applyFill="1" applyBorder="1" applyAlignment="1" applyProtection="1">
      <alignment vertical="center"/>
    </xf>
    <xf numFmtId="0" fontId="7" fillId="2" borderId="24" xfId="0" applyFont="1" applyFill="1" applyBorder="1" applyAlignment="1" applyProtection="1">
      <alignment vertical="center"/>
    </xf>
    <xf numFmtId="0" fontId="7" fillId="2" borderId="49" xfId="0" applyFont="1" applyFill="1" applyBorder="1" applyAlignment="1" applyProtection="1">
      <alignment vertical="center"/>
    </xf>
    <xf numFmtId="3" fontId="12" fillId="3" borderId="27" xfId="1" applyFont="1" applyFill="1" applyBorder="1" applyAlignment="1" applyProtection="1">
      <alignment vertical="center"/>
    </xf>
    <xf numFmtId="3" fontId="3" fillId="0" borderId="37" xfId="1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0" fontId="7" fillId="2" borderId="69" xfId="0" applyFont="1" applyFill="1" applyBorder="1" applyAlignment="1" applyProtection="1">
      <alignment horizontal="left" vertical="center"/>
    </xf>
    <xf numFmtId="0" fontId="7" fillId="2" borderId="69" xfId="0" applyFont="1" applyFill="1" applyBorder="1" applyAlignment="1" applyProtection="1">
      <alignment vertical="center"/>
    </xf>
    <xf numFmtId="0" fontId="7" fillId="2" borderId="22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2" fillId="2" borderId="55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0" fontId="17" fillId="2" borderId="43" xfId="0" applyFont="1" applyFill="1" applyBorder="1" applyAlignment="1" applyProtection="1">
      <alignment horizontal="center" vertical="center"/>
    </xf>
    <xf numFmtId="0" fontId="17" fillId="2" borderId="44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 vertical="center"/>
    </xf>
    <xf numFmtId="3" fontId="2" fillId="0" borderId="70" xfId="1" applyFont="1" applyFill="1" applyBorder="1" applyAlignment="1" applyProtection="1">
      <alignment horizontal="left" vertical="center"/>
    </xf>
    <xf numFmtId="3" fontId="2" fillId="0" borderId="71" xfId="1" applyFont="1" applyFill="1" applyBorder="1" applyAlignment="1" applyProtection="1">
      <alignment horizontal="left" vertical="center"/>
    </xf>
    <xf numFmtId="3" fontId="2" fillId="0" borderId="72" xfId="1" applyFont="1" applyFill="1" applyBorder="1" applyAlignment="1" applyProtection="1">
      <alignment horizontal="left" vertical="center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69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28" fillId="4" borderId="0" xfId="0" applyFont="1" applyFill="1" applyAlignment="1" applyProtection="1">
      <alignment horizontal="center" vertical="center"/>
    </xf>
    <xf numFmtId="0" fontId="23" fillId="4" borderId="0" xfId="0" applyFont="1" applyFill="1" applyAlignment="1" applyProtection="1">
      <alignment horizontal="left"/>
    </xf>
    <xf numFmtId="0" fontId="23" fillId="4" borderId="0" xfId="0" applyFont="1" applyFill="1" applyProtection="1"/>
    <xf numFmtId="166" fontId="20" fillId="0" borderId="10" xfId="1" applyNumberFormat="1" applyFont="1" applyBorder="1" applyAlignment="1" applyProtection="1">
      <alignment vertical="center"/>
    </xf>
    <xf numFmtId="168" fontId="20" fillId="0" borderId="54" xfId="1" applyNumberFormat="1" applyFont="1" applyBorder="1" applyAlignment="1" applyProtection="1">
      <alignment vertical="center"/>
    </xf>
    <xf numFmtId="3" fontId="23" fillId="4" borderId="0" xfId="0" applyNumberFormat="1" applyFont="1" applyFill="1" applyProtection="1"/>
    <xf numFmtId="166" fontId="20" fillId="0" borderId="14" xfId="1" applyNumberFormat="1" applyFont="1" applyBorder="1" applyAlignment="1" applyProtection="1">
      <alignment vertical="center"/>
    </xf>
    <xf numFmtId="168" fontId="20" fillId="0" borderId="49" xfId="1" applyNumberFormat="1" applyFont="1" applyBorder="1" applyAlignment="1" applyProtection="1">
      <alignment vertical="center"/>
    </xf>
    <xf numFmtId="165" fontId="2" fillId="0" borderId="67" xfId="1" applyNumberFormat="1" applyFont="1" applyBorder="1" applyAlignment="1" applyProtection="1">
      <alignment vertical="center"/>
    </xf>
    <xf numFmtId="0" fontId="6" fillId="0" borderId="0" xfId="0" applyFont="1" applyAlignment="1" applyProtection="1"/>
    <xf numFmtId="3" fontId="23" fillId="4" borderId="0" xfId="0" applyNumberFormat="1" applyFont="1" applyFill="1" applyAlignment="1" applyProtection="1"/>
    <xf numFmtId="3" fontId="17" fillId="2" borderId="19" xfId="1" applyNumberFormat="1" applyFont="1" applyFill="1" applyBorder="1" applyAlignment="1" applyProtection="1">
      <alignment horizontal="center" vertical="center"/>
    </xf>
    <xf numFmtId="3" fontId="17" fillId="2" borderId="20" xfId="1" applyNumberFormat="1" applyFont="1" applyFill="1" applyBorder="1" applyAlignment="1" applyProtection="1">
      <alignment horizontal="center" vertical="center"/>
    </xf>
    <xf numFmtId="3" fontId="2" fillId="2" borderId="24" xfId="1" applyNumberFormat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vertical="center"/>
    </xf>
    <xf numFmtId="3" fontId="17" fillId="2" borderId="2" xfId="1" applyNumberFormat="1" applyFont="1" applyFill="1" applyBorder="1" applyAlignment="1" applyProtection="1">
      <alignment horizontal="center" vertical="center"/>
    </xf>
    <xf numFmtId="3" fontId="17" fillId="2" borderId="23" xfId="1" applyNumberFormat="1" applyFont="1" applyFill="1" applyBorder="1" applyAlignment="1" applyProtection="1">
      <alignment horizontal="center" vertical="center"/>
    </xf>
    <xf numFmtId="3" fontId="2" fillId="2" borderId="22" xfId="1" applyNumberFormat="1" applyFont="1" applyFill="1" applyBorder="1" applyAlignment="1" applyProtection="1">
      <alignment horizontal="center" vertical="center"/>
    </xf>
    <xf numFmtId="0" fontId="2" fillId="2" borderId="25" xfId="1" applyNumberFormat="1" applyFont="1" applyFill="1" applyBorder="1" applyAlignment="1" applyProtection="1">
      <alignment horizontal="center" vertical="center"/>
    </xf>
    <xf numFmtId="0" fontId="2" fillId="2" borderId="26" xfId="1" applyNumberFormat="1" applyFont="1" applyFill="1" applyBorder="1" applyAlignment="1" applyProtection="1">
      <alignment vertical="center"/>
    </xf>
    <xf numFmtId="166" fontId="14" fillId="0" borderId="21" xfId="1" applyNumberFormat="1" applyFont="1" applyBorder="1" applyAlignment="1" applyProtection="1">
      <alignment vertical="center"/>
    </xf>
    <xf numFmtId="165" fontId="3" fillId="0" borderId="5" xfId="1" applyNumberFormat="1" applyFont="1" applyBorder="1" applyAlignment="1" applyProtection="1">
      <alignment vertical="center"/>
    </xf>
    <xf numFmtId="168" fontId="14" fillId="0" borderId="21" xfId="1" applyNumberFormat="1" applyFont="1" applyBorder="1" applyAlignment="1" applyProtection="1">
      <alignment vertical="center"/>
    </xf>
    <xf numFmtId="0" fontId="2" fillId="2" borderId="27" xfId="1" applyNumberFormat="1" applyFont="1" applyFill="1" applyBorder="1" applyAlignment="1" applyProtection="1">
      <alignment horizontal="center" vertical="center"/>
    </xf>
    <xf numFmtId="0" fontId="2" fillId="2" borderId="10" xfId="1" applyNumberFormat="1" applyFont="1" applyFill="1" applyBorder="1" applyAlignment="1" applyProtection="1">
      <alignment vertical="center"/>
    </xf>
    <xf numFmtId="166" fontId="14" fillId="0" borderId="28" xfId="1" applyNumberFormat="1" applyFont="1" applyBorder="1" applyAlignment="1" applyProtection="1">
      <alignment vertical="center"/>
    </xf>
    <xf numFmtId="168" fontId="14" fillId="0" borderId="28" xfId="1" applyNumberFormat="1" applyFont="1" applyBorder="1" applyAlignment="1" applyProtection="1">
      <alignment vertical="center"/>
    </xf>
    <xf numFmtId="0" fontId="2" fillId="2" borderId="29" xfId="1" applyNumberFormat="1" applyFont="1" applyFill="1" applyBorder="1" applyAlignment="1" applyProtection="1">
      <alignment horizontal="center" vertical="center"/>
    </xf>
    <xf numFmtId="0" fontId="2" fillId="2" borderId="12" xfId="1" applyNumberFormat="1" applyFont="1" applyFill="1" applyBorder="1" applyAlignment="1" applyProtection="1">
      <alignment vertical="center"/>
    </xf>
    <xf numFmtId="166" fontId="14" fillId="0" borderId="30" xfId="1" applyNumberFormat="1" applyFont="1" applyBorder="1" applyAlignment="1" applyProtection="1">
      <alignment vertical="center"/>
    </xf>
    <xf numFmtId="168" fontId="14" fillId="0" borderId="30" xfId="1" applyNumberFormat="1" applyFont="1" applyBorder="1" applyAlignment="1" applyProtection="1">
      <alignment vertical="center"/>
    </xf>
    <xf numFmtId="0" fontId="11" fillId="0" borderId="31" xfId="1" applyNumberFormat="1" applyFont="1" applyBorder="1" applyAlignment="1" applyProtection="1">
      <alignment vertical="center"/>
    </xf>
    <xf numFmtId="0" fontId="3" fillId="0" borderId="32" xfId="1" applyNumberFormat="1" applyFont="1" applyBorder="1" applyAlignment="1" applyProtection="1">
      <alignment vertical="center"/>
    </xf>
    <xf numFmtId="165" fontId="3" fillId="0" borderId="33" xfId="1" applyNumberFormat="1" applyFont="1" applyBorder="1" applyAlignment="1" applyProtection="1">
      <alignment vertical="center"/>
    </xf>
    <xf numFmtId="3" fontId="3" fillId="0" borderId="33" xfId="1" applyNumberFormat="1" applyFont="1" applyBorder="1" applyAlignment="1" applyProtection="1">
      <alignment vertical="center"/>
    </xf>
    <xf numFmtId="0" fontId="14" fillId="0" borderId="3" xfId="1" applyNumberFormat="1" applyFont="1" applyBorder="1" applyAlignment="1" applyProtection="1">
      <alignment horizontal="left" vertical="center"/>
    </xf>
    <xf numFmtId="0" fontId="3" fillId="0" borderId="4" xfId="1" applyNumberFormat="1" applyFont="1" applyBorder="1" applyAlignment="1" applyProtection="1">
      <alignment vertical="center"/>
    </xf>
    <xf numFmtId="165" fontId="3" fillId="0" borderId="8" xfId="1" applyNumberFormat="1" applyFont="1" applyBorder="1" applyAlignment="1" applyProtection="1">
      <alignment vertical="center"/>
    </xf>
    <xf numFmtId="0" fontId="14" fillId="0" borderId="7" xfId="1" applyNumberFormat="1" applyFont="1" applyBorder="1" applyAlignment="1" applyProtection="1">
      <alignment horizontal="left" vertical="center"/>
    </xf>
    <xf numFmtId="3" fontId="3" fillId="0" borderId="8" xfId="1" applyNumberFormat="1" applyFont="1" applyBorder="1" applyAlignment="1" applyProtection="1">
      <alignment vertical="center"/>
    </xf>
    <xf numFmtId="0" fontId="10" fillId="0" borderId="0" xfId="1" applyNumberFormat="1" applyFont="1" applyBorder="1" applyAlignment="1" applyProtection="1">
      <alignment horizontal="center" vertical="center"/>
    </xf>
    <xf numFmtId="0" fontId="10" fillId="0" borderId="0" xfId="1" applyNumberFormat="1" applyFont="1" applyBorder="1" applyAlignment="1" applyProtection="1">
      <alignment vertical="center"/>
    </xf>
    <xf numFmtId="165" fontId="10" fillId="0" borderId="0" xfId="1" applyNumberFormat="1" applyFont="1" applyBorder="1" applyAlignment="1" applyProtection="1">
      <alignment vertical="center"/>
    </xf>
    <xf numFmtId="3" fontId="10" fillId="0" borderId="0" xfId="1" applyNumberFormat="1" applyFont="1" applyBorder="1" applyAlignment="1" applyProtection="1">
      <alignment vertical="center"/>
    </xf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7" fillId="2" borderId="76" xfId="0" applyFont="1" applyFill="1" applyBorder="1" applyAlignment="1" applyProtection="1">
      <alignment vertical="center"/>
    </xf>
    <xf numFmtId="0" fontId="7" fillId="2" borderId="79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2" borderId="48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7" fillId="2" borderId="57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7" fillId="2" borderId="85" xfId="0" applyFont="1" applyFill="1" applyBorder="1" applyAlignment="1" applyProtection="1">
      <alignment horizontal="left" vertical="center"/>
    </xf>
    <xf numFmtId="0" fontId="7" fillId="2" borderId="88" xfId="0" applyFont="1" applyFill="1" applyBorder="1" applyAlignment="1" applyProtection="1">
      <alignment vertical="center"/>
    </xf>
    <xf numFmtId="0" fontId="7" fillId="2" borderId="88" xfId="0" applyFont="1" applyFill="1" applyBorder="1" applyAlignment="1" applyProtection="1">
      <alignment horizontal="left" vertical="center"/>
    </xf>
    <xf numFmtId="0" fontId="7" fillId="2" borderId="69" xfId="0" applyFont="1" applyFill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vertical="center"/>
    </xf>
    <xf numFmtId="0" fontId="7" fillId="0" borderId="78" xfId="0" applyFont="1" applyBorder="1" applyAlignment="1" applyProtection="1">
      <alignment horizontal="center" vertical="center"/>
    </xf>
    <xf numFmtId="3" fontId="26" fillId="0" borderId="81" xfId="0" applyNumberFormat="1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168" fontId="21" fillId="0" borderId="78" xfId="0" applyNumberFormat="1" applyFont="1" applyBorder="1" applyAlignment="1" applyProtection="1">
      <alignment vertical="center"/>
    </xf>
    <xf numFmtId="168" fontId="21" fillId="0" borderId="10" xfId="0" applyNumberFormat="1" applyFont="1" applyBorder="1" applyAlignment="1" applyProtection="1">
      <alignment vertical="center"/>
    </xf>
    <xf numFmtId="0" fontId="19" fillId="0" borderId="3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/>
    </xf>
    <xf numFmtId="0" fontId="7" fillId="0" borderId="58" xfId="0" applyFont="1" applyBorder="1" applyAlignment="1" applyProtection="1">
      <alignment horizontal="center" vertical="center"/>
    </xf>
    <xf numFmtId="3" fontId="26" fillId="0" borderId="80" xfId="0" applyNumberFormat="1" applyFont="1" applyBorder="1" applyAlignment="1" applyProtection="1">
      <alignment vertical="center"/>
    </xf>
    <xf numFmtId="168" fontId="21" fillId="0" borderId="58" xfId="0" applyNumberFormat="1" applyFont="1" applyBorder="1" applyAlignment="1" applyProtection="1">
      <alignment vertical="center"/>
    </xf>
    <xf numFmtId="168" fontId="21" fillId="0" borderId="11" xfId="0" applyNumberFormat="1" applyFont="1" applyBorder="1" applyAlignment="1" applyProtection="1">
      <alignment vertical="center"/>
    </xf>
    <xf numFmtId="0" fontId="19" fillId="0" borderId="11" xfId="0" applyFont="1" applyBorder="1" applyAlignment="1" applyProtection="1">
      <alignment vertical="center"/>
    </xf>
    <xf numFmtId="0" fontId="19" fillId="0" borderId="74" xfId="0" applyFont="1" applyBorder="1" applyAlignment="1" applyProtection="1">
      <alignment horizontal="center" vertical="center"/>
    </xf>
    <xf numFmtId="0" fontId="7" fillId="0" borderId="75" xfId="0" applyFont="1" applyBorder="1" applyAlignment="1" applyProtection="1">
      <alignment vertical="center"/>
    </xf>
    <xf numFmtId="168" fontId="21" fillId="0" borderId="77" xfId="0" applyNumberFormat="1" applyFont="1" applyBorder="1" applyAlignment="1" applyProtection="1">
      <alignment vertical="center"/>
    </xf>
    <xf numFmtId="3" fontId="26" fillId="0" borderId="73" xfId="0" applyNumberFormat="1" applyFont="1" applyBorder="1" applyAlignment="1" applyProtection="1">
      <alignment vertical="center"/>
    </xf>
    <xf numFmtId="168" fontId="21" fillId="0" borderId="75" xfId="0" applyNumberFormat="1" applyFont="1" applyBorder="1" applyAlignment="1" applyProtection="1">
      <alignment vertical="center"/>
    </xf>
    <xf numFmtId="3" fontId="27" fillId="0" borderId="80" xfId="0" applyNumberFormat="1" applyFont="1" applyBorder="1" applyAlignment="1" applyProtection="1">
      <alignment vertical="center"/>
    </xf>
    <xf numFmtId="0" fontId="7" fillId="0" borderId="77" xfId="0" applyFont="1" applyBorder="1" applyAlignment="1" applyProtection="1">
      <alignment horizontal="center" vertical="center"/>
    </xf>
    <xf numFmtId="0" fontId="19" fillId="0" borderId="4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vertical="center"/>
    </xf>
    <xf numFmtId="0" fontId="7" fillId="0" borderId="59" xfId="0" applyFont="1" applyBorder="1" applyAlignment="1" applyProtection="1">
      <alignment horizontal="center" vertical="center"/>
    </xf>
    <xf numFmtId="3" fontId="27" fillId="0" borderId="82" xfId="0" applyNumberFormat="1" applyFont="1" applyBorder="1" applyAlignment="1" applyProtection="1">
      <alignment vertical="center"/>
    </xf>
    <xf numFmtId="168" fontId="21" fillId="0" borderId="59" xfId="0" applyNumberFormat="1" applyFont="1" applyBorder="1" applyAlignment="1" applyProtection="1">
      <alignment vertical="center"/>
    </xf>
    <xf numFmtId="168" fontId="21" fillId="0" borderId="13" xfId="0" applyNumberFormat="1" applyFont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4" fontId="7" fillId="0" borderId="17" xfId="0" applyNumberFormat="1" applyFont="1" applyBorder="1" applyAlignment="1" applyProtection="1">
      <alignment vertical="center"/>
    </xf>
    <xf numFmtId="3" fontId="7" fillId="0" borderId="83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4" fontId="6" fillId="0" borderId="87" xfId="0" applyNumberFormat="1" applyFont="1" applyBorder="1" applyAlignment="1" applyProtection="1">
      <alignment vertical="center"/>
    </xf>
    <xf numFmtId="0" fontId="7" fillId="0" borderId="42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3" fontId="6" fillId="0" borderId="18" xfId="0" applyNumberFormat="1" applyFont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0" fontId="7" fillId="0" borderId="37" xfId="0" applyFont="1" applyBorder="1" applyAlignment="1" applyProtection="1">
      <alignment vertical="center"/>
    </xf>
    <xf numFmtId="4" fontId="7" fillId="0" borderId="60" xfId="0" applyNumberFormat="1" applyFont="1" applyBorder="1" applyAlignment="1" applyProtection="1">
      <alignment vertical="center"/>
    </xf>
    <xf numFmtId="3" fontId="7" fillId="0" borderId="84" xfId="0" applyNumberFormat="1" applyFont="1" applyBorder="1" applyAlignment="1" applyProtection="1">
      <alignment vertical="center"/>
    </xf>
    <xf numFmtId="0" fontId="7" fillId="0" borderId="60" xfId="0" applyFont="1" applyBorder="1" applyAlignment="1" applyProtection="1">
      <alignment vertical="center"/>
    </xf>
    <xf numFmtId="4" fontId="6" fillId="0" borderId="41" xfId="0" applyNumberFormat="1" applyFont="1" applyBorder="1" applyAlignment="1" applyProtection="1">
      <alignment vertical="center"/>
    </xf>
    <xf numFmtId="0" fontId="7" fillId="0" borderId="41" xfId="0" applyFont="1" applyBorder="1" applyAlignment="1" applyProtection="1">
      <alignment vertical="center"/>
    </xf>
    <xf numFmtId="3" fontId="6" fillId="0" borderId="41" xfId="0" applyNumberFormat="1" applyFont="1" applyBorder="1" applyAlignment="1" applyProtection="1">
      <alignment vertical="center"/>
    </xf>
    <xf numFmtId="0" fontId="25" fillId="0" borderId="70" xfId="1" applyNumberFormat="1" applyFont="1" applyBorder="1" applyAlignment="1" applyProtection="1">
      <alignment horizontal="left" vertical="center"/>
    </xf>
    <xf numFmtId="0" fontId="24" fillId="0" borderId="71" xfId="0" applyFont="1" applyBorder="1" applyAlignment="1" applyProtection="1">
      <alignment vertical="center"/>
    </xf>
    <xf numFmtId="0" fontId="6" fillId="0" borderId="71" xfId="0" applyFont="1" applyBorder="1" applyAlignment="1" applyProtection="1">
      <alignment vertical="center"/>
    </xf>
    <xf numFmtId="0" fontId="6" fillId="0" borderId="72" xfId="0" applyFont="1" applyBorder="1" applyAlignment="1" applyProtection="1">
      <alignment vertical="center"/>
    </xf>
    <xf numFmtId="0" fontId="11" fillId="0" borderId="71" xfId="0" applyFont="1" applyBorder="1" applyAlignment="1" applyProtection="1">
      <alignment horizontal="left" vertical="center"/>
    </xf>
    <xf numFmtId="0" fontId="11" fillId="0" borderId="72" xfId="0" applyFont="1" applyBorder="1" applyAlignment="1" applyProtection="1">
      <alignment horizontal="left" vertical="center"/>
    </xf>
    <xf numFmtId="0" fontId="13" fillId="0" borderId="70" xfId="1" applyNumberFormat="1" applyFont="1" applyBorder="1" applyAlignment="1" applyProtection="1">
      <alignment horizontal="left" vertical="center"/>
    </xf>
    <xf numFmtId="0" fontId="20" fillId="0" borderId="71" xfId="0" applyFont="1" applyBorder="1" applyAlignment="1" applyProtection="1">
      <alignment horizontal="left" vertical="center"/>
    </xf>
    <xf numFmtId="0" fontId="20" fillId="0" borderId="72" xfId="0" applyFont="1" applyBorder="1" applyAlignment="1" applyProtection="1">
      <alignment horizontal="left" vertical="center"/>
    </xf>
    <xf numFmtId="3" fontId="2" fillId="0" borderId="10" xfId="0" applyNumberFormat="1" applyFont="1" applyBorder="1" applyAlignment="1" applyProtection="1">
      <alignment vertical="center"/>
    </xf>
    <xf numFmtId="3" fontId="3" fillId="0" borderId="54" xfId="0" applyNumberFormat="1" applyFont="1" applyBorder="1" applyAlignment="1" applyProtection="1">
      <alignment vertical="center"/>
    </xf>
    <xf numFmtId="3" fontId="2" fillId="0" borderId="11" xfId="0" applyNumberFormat="1" applyFont="1" applyBorder="1" applyAlignment="1" applyProtection="1">
      <alignment vertical="center"/>
    </xf>
    <xf numFmtId="3" fontId="3" fillId="0" borderId="28" xfId="0" applyNumberFormat="1" applyFont="1" applyBorder="1" applyAlignment="1" applyProtection="1">
      <alignment vertical="center"/>
    </xf>
    <xf numFmtId="3" fontId="3" fillId="0" borderId="28" xfId="0" applyNumberFormat="1" applyFont="1" applyBorder="1" applyAlignment="1" applyProtection="1">
      <alignment horizontal="right" vertical="center"/>
    </xf>
    <xf numFmtId="3" fontId="3" fillId="0" borderId="63" xfId="0" applyNumberFormat="1" applyFont="1" applyBorder="1" applyAlignment="1" applyProtection="1">
      <alignment vertical="center"/>
    </xf>
    <xf numFmtId="3" fontId="13" fillId="0" borderId="11" xfId="0" applyNumberFormat="1" applyFont="1" applyBorder="1" applyAlignment="1" applyProtection="1">
      <alignment vertical="center"/>
    </xf>
    <xf numFmtId="3" fontId="2" fillId="0" borderId="16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7" fontId="13" fillId="0" borderId="9" xfId="0" applyNumberFormat="1" applyFont="1" applyBorder="1" applyAlignment="1" applyProtection="1">
      <alignment vertical="center"/>
    </xf>
    <xf numFmtId="39" fontId="3" fillId="0" borderId="35" xfId="0" applyNumberFormat="1" applyFont="1" applyBorder="1" applyAlignment="1" applyProtection="1">
      <alignment vertical="center"/>
    </xf>
    <xf numFmtId="3" fontId="3" fillId="0" borderId="37" xfId="0" applyNumberFormat="1" applyFont="1" applyBorder="1" applyAlignment="1" applyProtection="1">
      <alignment vertical="center"/>
    </xf>
    <xf numFmtId="3" fontId="2" fillId="0" borderId="86" xfId="0" applyNumberFormat="1" applyFont="1" applyBorder="1" applyAlignment="1" applyProtection="1">
      <alignment vertical="center"/>
    </xf>
    <xf numFmtId="3" fontId="3" fillId="0" borderId="38" xfId="0" applyNumberFormat="1" applyFont="1" applyBorder="1" applyAlignment="1" applyProtection="1">
      <alignment vertical="center"/>
    </xf>
  </cellXfs>
  <cellStyles count="3">
    <cellStyle name="cadrage" xfId="1"/>
    <cellStyle name="Normal" xfId="0" builtinId="0"/>
    <cellStyle name="Titre" xfId="2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00"/>
      <color rgb="FF336600"/>
      <color rgb="FF3333FF"/>
      <color rgb="FFFF3300"/>
      <color rgb="FF0099CC"/>
      <color rgb="FFFFFF99"/>
      <color rgb="FF0000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4"/>
  <sheetViews>
    <sheetView tabSelected="1" zoomScale="160" zoomScaleNormal="160" workbookViewId="0">
      <pane xSplit="1" ySplit="5" topLeftCell="B6" activePane="bottomRight" state="frozen"/>
      <selection activeCell="I28" sqref="I28"/>
      <selection pane="topRight" activeCell="I28" sqref="I28"/>
      <selection pane="bottomLeft" activeCell="I28" sqref="I28"/>
      <selection pane="bottomRight" activeCell="D14" sqref="D14"/>
    </sheetView>
  </sheetViews>
  <sheetFormatPr baseColWidth="10" defaultColWidth="10.7109375" defaultRowHeight="7.5" customHeight="1"/>
  <cols>
    <col min="1" max="1" width="20.7109375" style="4" customWidth="1"/>
    <col min="2" max="9" width="11.7109375" style="4" customWidth="1"/>
    <col min="10" max="51" width="10.7109375" style="95"/>
    <col min="52" max="16384" width="10.7109375" style="4"/>
  </cols>
  <sheetData>
    <row r="1" spans="1:9" s="94" customFormat="1" ht="24.95" customHeight="1" thickBot="1">
      <c r="A1" s="26" t="s">
        <v>116</v>
      </c>
      <c r="B1" s="1"/>
      <c r="C1" s="1"/>
      <c r="D1" s="1"/>
      <c r="E1" s="1"/>
      <c r="F1" s="1"/>
      <c r="G1" s="1"/>
      <c r="H1" s="1"/>
      <c r="I1" s="1"/>
    </row>
    <row r="2" spans="1:9" s="2" customFormat="1" ht="15" customHeight="1">
      <c r="A2" s="84" t="s">
        <v>63</v>
      </c>
      <c r="B2" s="80" t="s">
        <v>67</v>
      </c>
      <c r="C2" s="80"/>
      <c r="D2" s="80"/>
      <c r="E2" s="80" t="s">
        <v>68</v>
      </c>
      <c r="F2" s="80"/>
      <c r="G2" s="81"/>
      <c r="H2" s="82" t="s">
        <v>69</v>
      </c>
      <c r="I2" s="83"/>
    </row>
    <row r="3" spans="1:9" s="2" customFormat="1" ht="12.6" customHeight="1">
      <c r="A3" s="85"/>
      <c r="B3" s="23" t="s">
        <v>55</v>
      </c>
      <c r="C3" s="24" t="s">
        <v>62</v>
      </c>
      <c r="D3" s="79"/>
      <c r="E3" s="23" t="s">
        <v>55</v>
      </c>
      <c r="F3" s="24" t="s">
        <v>62</v>
      </c>
      <c r="G3" s="37"/>
      <c r="H3" s="42" t="s">
        <v>63</v>
      </c>
      <c r="I3" s="27" t="s">
        <v>63</v>
      </c>
    </row>
    <row r="4" spans="1:9" s="2" customFormat="1" ht="12.6" customHeight="1">
      <c r="A4" s="85"/>
      <c r="B4" s="10" t="s">
        <v>59</v>
      </c>
      <c r="C4" s="10" t="s">
        <v>60</v>
      </c>
      <c r="D4" s="14" t="s">
        <v>56</v>
      </c>
      <c r="E4" s="10" t="s">
        <v>59</v>
      </c>
      <c r="F4" s="10" t="s">
        <v>60</v>
      </c>
      <c r="G4" s="38" t="s">
        <v>56</v>
      </c>
      <c r="H4" s="43" t="s">
        <v>64</v>
      </c>
      <c r="I4" s="28" t="s">
        <v>66</v>
      </c>
    </row>
    <row r="5" spans="1:9" s="2" customFormat="1" ht="12.6" customHeight="1" thickBot="1">
      <c r="A5" s="86"/>
      <c r="B5" s="58" t="s">
        <v>57</v>
      </c>
      <c r="C5" s="58" t="s">
        <v>61</v>
      </c>
      <c r="D5" s="58"/>
      <c r="E5" s="58" t="s">
        <v>57</v>
      </c>
      <c r="F5" s="58" t="s">
        <v>61</v>
      </c>
      <c r="G5" s="67"/>
      <c r="H5" s="68" t="s">
        <v>65</v>
      </c>
      <c r="I5" s="59" t="s">
        <v>58</v>
      </c>
    </row>
    <row r="6" spans="1:9" s="2" customFormat="1" ht="12.95" customHeight="1">
      <c r="A6" s="29" t="s">
        <v>0</v>
      </c>
      <c r="B6" s="7">
        <v>14135447.498742608</v>
      </c>
      <c r="C6" s="7">
        <v>0</v>
      </c>
      <c r="D6" s="7">
        <f>SUM(B6:C6)</f>
        <v>14135447.498742608</v>
      </c>
      <c r="E6" s="7">
        <v>0</v>
      </c>
      <c r="F6" s="7">
        <v>-6566047.9611815475</v>
      </c>
      <c r="G6" s="65">
        <f>SUM(E6:F6)</f>
        <v>-6566047.9611815475</v>
      </c>
      <c r="H6" s="66">
        <f t="shared" ref="H6" si="0">IF((D6+G6)&gt;0,((D6+G6)),0)</f>
        <v>7569399.5375610609</v>
      </c>
      <c r="I6" s="30">
        <f t="shared" ref="I6" si="1">IF((D6+G6)&lt;0,((D6+G6)),0)</f>
        <v>0</v>
      </c>
    </row>
    <row r="7" spans="1:9" s="2" customFormat="1" ht="12.95" customHeight="1">
      <c r="A7" s="29" t="s">
        <v>1</v>
      </c>
      <c r="B7" s="7">
        <v>127924.11362831105</v>
      </c>
      <c r="C7" s="7">
        <v>477822.5717930164</v>
      </c>
      <c r="D7" s="6">
        <f t="shared" ref="D7:D58" si="2">SUM(B7:C7)</f>
        <v>605746.68542132748</v>
      </c>
      <c r="E7" s="7">
        <v>0</v>
      </c>
      <c r="F7" s="7">
        <v>0</v>
      </c>
      <c r="G7" s="39">
        <f t="shared" ref="G7:G58" si="3">SUM(E7:F7)</f>
        <v>0</v>
      </c>
      <c r="H7" s="44">
        <f t="shared" ref="H7:H58" si="4">IF((D7+G7)&gt;0,((D7+G7)),0)</f>
        <v>605746.68542132748</v>
      </c>
      <c r="I7" s="30">
        <f t="shared" ref="I7:I58" si="5">IF((D7+G7)&lt;0,((D7+G7)),0)</f>
        <v>0</v>
      </c>
    </row>
    <row r="8" spans="1:9" s="2" customFormat="1" ht="12.95" customHeight="1">
      <c r="A8" s="29" t="s">
        <v>2</v>
      </c>
      <c r="B8" s="7">
        <v>1379075.199479148</v>
      </c>
      <c r="C8" s="7">
        <v>1152021.9365176086</v>
      </c>
      <c r="D8" s="6">
        <f t="shared" si="2"/>
        <v>2531097.1359967566</v>
      </c>
      <c r="E8" s="7">
        <v>0</v>
      </c>
      <c r="F8" s="7">
        <v>0</v>
      </c>
      <c r="G8" s="39">
        <f t="shared" si="3"/>
        <v>0</v>
      </c>
      <c r="H8" s="44">
        <f t="shared" si="4"/>
        <v>2531097.1359967566</v>
      </c>
      <c r="I8" s="30">
        <f t="shared" si="5"/>
        <v>0</v>
      </c>
    </row>
    <row r="9" spans="1:9" s="2" customFormat="1" ht="12.95" customHeight="1">
      <c r="A9" s="31" t="s">
        <v>52</v>
      </c>
      <c r="B9" s="7">
        <v>759809.87141989404</v>
      </c>
      <c r="C9" s="7">
        <v>3911433.978226406</v>
      </c>
      <c r="D9" s="6">
        <f t="shared" si="2"/>
        <v>4671243.8496463001</v>
      </c>
      <c r="E9" s="7">
        <v>0</v>
      </c>
      <c r="F9" s="7">
        <v>0</v>
      </c>
      <c r="G9" s="39">
        <f t="shared" si="3"/>
        <v>0</v>
      </c>
      <c r="H9" s="44">
        <f t="shared" si="4"/>
        <v>4671243.8496463001</v>
      </c>
      <c r="I9" s="30">
        <f t="shared" si="5"/>
        <v>0</v>
      </c>
    </row>
    <row r="10" spans="1:9" s="2" customFormat="1" ht="12.95" customHeight="1">
      <c r="A10" s="29" t="s">
        <v>3</v>
      </c>
      <c r="B10" s="7">
        <v>0</v>
      </c>
      <c r="C10" s="7">
        <v>523086.25485104986</v>
      </c>
      <c r="D10" s="6">
        <f t="shared" si="2"/>
        <v>523086.25485104986</v>
      </c>
      <c r="E10" s="7">
        <v>-290.21917753216525</v>
      </c>
      <c r="F10" s="7">
        <v>0</v>
      </c>
      <c r="G10" s="39">
        <f t="shared" si="3"/>
        <v>-290.21917753216525</v>
      </c>
      <c r="H10" s="44">
        <f t="shared" si="4"/>
        <v>522796.03567351768</v>
      </c>
      <c r="I10" s="30">
        <f t="shared" si="5"/>
        <v>0</v>
      </c>
    </row>
    <row r="11" spans="1:9" s="2" customFormat="1" ht="12.95" customHeight="1">
      <c r="A11" s="29" t="s">
        <v>4</v>
      </c>
      <c r="B11" s="7">
        <v>0</v>
      </c>
      <c r="C11" s="7">
        <v>0</v>
      </c>
      <c r="D11" s="6">
        <f t="shared" si="2"/>
        <v>0</v>
      </c>
      <c r="E11" s="7">
        <v>-396376.88496701041</v>
      </c>
      <c r="F11" s="7">
        <v>-56363.133318551205</v>
      </c>
      <c r="G11" s="39">
        <f t="shared" si="3"/>
        <v>-452740.01828556159</v>
      </c>
      <c r="H11" s="44">
        <f t="shared" si="4"/>
        <v>0</v>
      </c>
      <c r="I11" s="30">
        <f t="shared" si="5"/>
        <v>-452740.01828556159</v>
      </c>
    </row>
    <row r="12" spans="1:9" s="2" customFormat="1" ht="12.95" customHeight="1">
      <c r="A12" s="29" t="s">
        <v>5</v>
      </c>
      <c r="B12" s="7">
        <v>40221.091975091775</v>
      </c>
      <c r="C12" s="7">
        <v>0</v>
      </c>
      <c r="D12" s="6">
        <f t="shared" si="2"/>
        <v>40221.091975091775</v>
      </c>
      <c r="E12" s="7">
        <v>0</v>
      </c>
      <c r="F12" s="7">
        <v>-6640.639119468251</v>
      </c>
      <c r="G12" s="39">
        <f t="shared" si="3"/>
        <v>-6640.639119468251</v>
      </c>
      <c r="H12" s="44">
        <f t="shared" si="4"/>
        <v>33580.452855623524</v>
      </c>
      <c r="I12" s="30">
        <f t="shared" si="5"/>
        <v>0</v>
      </c>
    </row>
    <row r="13" spans="1:9" s="2" customFormat="1" ht="12.95" customHeight="1">
      <c r="A13" s="29" t="s">
        <v>6</v>
      </c>
      <c r="B13" s="7">
        <v>0</v>
      </c>
      <c r="C13" s="7">
        <v>1365440.9398578606</v>
      </c>
      <c r="D13" s="6">
        <f t="shared" si="2"/>
        <v>1365440.9398578606</v>
      </c>
      <c r="E13" s="7">
        <v>-52598.546538495728</v>
      </c>
      <c r="F13" s="7">
        <v>0</v>
      </c>
      <c r="G13" s="39">
        <f t="shared" si="3"/>
        <v>-52598.546538495728</v>
      </c>
      <c r="H13" s="44">
        <f t="shared" si="4"/>
        <v>1312842.3933193649</v>
      </c>
      <c r="I13" s="30">
        <f t="shared" si="5"/>
        <v>0</v>
      </c>
    </row>
    <row r="14" spans="1:9" s="2" customFormat="1" ht="12.95" customHeight="1">
      <c r="A14" s="29" t="s">
        <v>7</v>
      </c>
      <c r="B14" s="7">
        <v>0</v>
      </c>
      <c r="C14" s="7">
        <v>0</v>
      </c>
      <c r="D14" s="6">
        <f t="shared" si="2"/>
        <v>0</v>
      </c>
      <c r="E14" s="7">
        <v>-341090.80592347204</v>
      </c>
      <c r="F14" s="7">
        <v>-9594.2961794109506</v>
      </c>
      <c r="G14" s="39">
        <f t="shared" si="3"/>
        <v>-350685.10210288299</v>
      </c>
      <c r="H14" s="44">
        <f t="shared" si="4"/>
        <v>0</v>
      </c>
      <c r="I14" s="30">
        <f t="shared" si="5"/>
        <v>-350685.10210288299</v>
      </c>
    </row>
    <row r="15" spans="1:9" s="2" customFormat="1" ht="12.95" customHeight="1">
      <c r="A15" s="29" t="s">
        <v>8</v>
      </c>
      <c r="B15" s="7">
        <v>0</v>
      </c>
      <c r="C15" s="7">
        <v>211081.39138601033</v>
      </c>
      <c r="D15" s="6">
        <f t="shared" si="2"/>
        <v>211081.39138601033</v>
      </c>
      <c r="E15" s="7">
        <v>-987480.49522856274</v>
      </c>
      <c r="F15" s="7">
        <v>0</v>
      </c>
      <c r="G15" s="39">
        <f t="shared" si="3"/>
        <v>-987480.49522856274</v>
      </c>
      <c r="H15" s="44">
        <f t="shared" si="4"/>
        <v>0</v>
      </c>
      <c r="I15" s="30">
        <f t="shared" si="5"/>
        <v>-776399.1038425524</v>
      </c>
    </row>
    <row r="16" spans="1:9" s="2" customFormat="1" ht="12.95" customHeight="1">
      <c r="A16" s="29" t="s">
        <v>9</v>
      </c>
      <c r="B16" s="7">
        <v>61193.055921538558</v>
      </c>
      <c r="C16" s="7">
        <v>987072.91046022577</v>
      </c>
      <c r="D16" s="6">
        <f t="shared" si="2"/>
        <v>1048265.9663817643</v>
      </c>
      <c r="E16" s="7">
        <v>0</v>
      </c>
      <c r="F16" s="7">
        <v>0</v>
      </c>
      <c r="G16" s="39">
        <f t="shared" si="3"/>
        <v>0</v>
      </c>
      <c r="H16" s="44">
        <f t="shared" si="4"/>
        <v>1048265.9663817643</v>
      </c>
      <c r="I16" s="30">
        <f t="shared" si="5"/>
        <v>0</v>
      </c>
    </row>
    <row r="17" spans="1:9" s="2" customFormat="1" ht="12.95" customHeight="1">
      <c r="A17" s="29" t="s">
        <v>10</v>
      </c>
      <c r="B17" s="7">
        <v>335207.04503764567</v>
      </c>
      <c r="C17" s="7">
        <v>2219130.0974074439</v>
      </c>
      <c r="D17" s="6">
        <f t="shared" si="2"/>
        <v>2554337.1424450898</v>
      </c>
      <c r="E17" s="7">
        <v>0</v>
      </c>
      <c r="F17" s="7">
        <v>0</v>
      </c>
      <c r="G17" s="39">
        <f t="shared" si="3"/>
        <v>0</v>
      </c>
      <c r="H17" s="44">
        <f t="shared" si="4"/>
        <v>2554337.1424450898</v>
      </c>
      <c r="I17" s="30">
        <f t="shared" si="5"/>
        <v>0</v>
      </c>
    </row>
    <row r="18" spans="1:9" s="2" customFormat="1" ht="12.95" customHeight="1">
      <c r="A18" s="29" t="s">
        <v>11</v>
      </c>
      <c r="B18" s="7">
        <v>1422320.1469366667</v>
      </c>
      <c r="C18" s="7">
        <v>981286.74362271302</v>
      </c>
      <c r="D18" s="6">
        <f t="shared" si="2"/>
        <v>2403606.8905593799</v>
      </c>
      <c r="E18" s="7">
        <v>0</v>
      </c>
      <c r="F18" s="7">
        <v>0</v>
      </c>
      <c r="G18" s="39">
        <f t="shared" si="3"/>
        <v>0</v>
      </c>
      <c r="H18" s="44">
        <f t="shared" si="4"/>
        <v>2403606.8905593799</v>
      </c>
      <c r="I18" s="30">
        <f t="shared" si="5"/>
        <v>0</v>
      </c>
    </row>
    <row r="19" spans="1:9" s="2" customFormat="1" ht="12.95" customHeight="1">
      <c r="A19" s="29" t="s">
        <v>12</v>
      </c>
      <c r="B19" s="7">
        <v>0</v>
      </c>
      <c r="C19" s="7">
        <v>752108.02232960821</v>
      </c>
      <c r="D19" s="6">
        <f t="shared" si="2"/>
        <v>752108.02232960821</v>
      </c>
      <c r="E19" s="7">
        <v>-1057093.3922966786</v>
      </c>
      <c r="F19" s="7">
        <v>0</v>
      </c>
      <c r="G19" s="39">
        <f t="shared" si="3"/>
        <v>-1057093.3922966786</v>
      </c>
      <c r="H19" s="44">
        <f t="shared" si="4"/>
        <v>0</v>
      </c>
      <c r="I19" s="30">
        <f t="shared" si="5"/>
        <v>-304985.36996707041</v>
      </c>
    </row>
    <row r="20" spans="1:9" s="2" customFormat="1" ht="12.95" customHeight="1">
      <c r="A20" s="29" t="s">
        <v>13</v>
      </c>
      <c r="B20" s="7">
        <v>438866.81534877088</v>
      </c>
      <c r="C20" s="7">
        <v>185572.19278474918</v>
      </c>
      <c r="D20" s="6">
        <f t="shared" si="2"/>
        <v>624439.00813352002</v>
      </c>
      <c r="E20" s="7">
        <v>0</v>
      </c>
      <c r="F20" s="7">
        <v>0</v>
      </c>
      <c r="G20" s="39">
        <f t="shared" si="3"/>
        <v>0</v>
      </c>
      <c r="H20" s="44">
        <f t="shared" si="4"/>
        <v>624439.00813352002</v>
      </c>
      <c r="I20" s="30">
        <f t="shared" si="5"/>
        <v>0</v>
      </c>
    </row>
    <row r="21" spans="1:9" s="2" customFormat="1" ht="12.95" customHeight="1">
      <c r="A21" s="29" t="s">
        <v>14</v>
      </c>
      <c r="B21" s="7">
        <v>97425.625883674409</v>
      </c>
      <c r="C21" s="7">
        <v>670137.12566391099</v>
      </c>
      <c r="D21" s="6">
        <f t="shared" si="2"/>
        <v>767562.75154758536</v>
      </c>
      <c r="E21" s="7">
        <v>0</v>
      </c>
      <c r="F21" s="7">
        <v>0</v>
      </c>
      <c r="G21" s="39">
        <f t="shared" si="3"/>
        <v>0</v>
      </c>
      <c r="H21" s="44">
        <f t="shared" si="4"/>
        <v>767562.75154758536</v>
      </c>
      <c r="I21" s="30">
        <f t="shared" si="5"/>
        <v>0</v>
      </c>
    </row>
    <row r="22" spans="1:9" s="2" customFormat="1" ht="12.95" customHeight="1">
      <c r="A22" s="29" t="s">
        <v>15</v>
      </c>
      <c r="B22" s="7">
        <v>23625.71747838844</v>
      </c>
      <c r="C22" s="7">
        <v>111.43683744179495</v>
      </c>
      <c r="D22" s="6">
        <f t="shared" si="2"/>
        <v>23737.154315830234</v>
      </c>
      <c r="E22" s="7">
        <v>0</v>
      </c>
      <c r="F22" s="7">
        <v>0</v>
      </c>
      <c r="G22" s="39">
        <f t="shared" si="3"/>
        <v>0</v>
      </c>
      <c r="H22" s="44">
        <f t="shared" si="4"/>
        <v>23737.154315830234</v>
      </c>
      <c r="I22" s="30">
        <f t="shared" si="5"/>
        <v>0</v>
      </c>
    </row>
    <row r="23" spans="1:9" s="2" customFormat="1" ht="12.95" customHeight="1">
      <c r="A23" s="29" t="s">
        <v>16</v>
      </c>
      <c r="B23" s="7">
        <v>0</v>
      </c>
      <c r="C23" s="7">
        <v>4921.133997266802</v>
      </c>
      <c r="D23" s="6">
        <f t="shared" si="2"/>
        <v>4921.133997266802</v>
      </c>
      <c r="E23" s="7">
        <v>-67385.922536913378</v>
      </c>
      <c r="F23" s="7">
        <v>0</v>
      </c>
      <c r="G23" s="39">
        <f t="shared" si="3"/>
        <v>-67385.922536913378</v>
      </c>
      <c r="H23" s="44">
        <f t="shared" si="4"/>
        <v>0</v>
      </c>
      <c r="I23" s="30">
        <f t="shared" si="5"/>
        <v>-62464.788539646579</v>
      </c>
    </row>
    <row r="24" spans="1:9" s="2" customFormat="1" ht="12.95" customHeight="1">
      <c r="A24" s="29" t="s">
        <v>17</v>
      </c>
      <c r="B24" s="7">
        <v>118254.88546148851</v>
      </c>
      <c r="C24" s="7">
        <v>725848.36019302404</v>
      </c>
      <c r="D24" s="6">
        <f t="shared" si="2"/>
        <v>844103.24565451255</v>
      </c>
      <c r="E24" s="7">
        <v>0</v>
      </c>
      <c r="F24" s="7">
        <v>0</v>
      </c>
      <c r="G24" s="39">
        <f t="shared" si="3"/>
        <v>0</v>
      </c>
      <c r="H24" s="44">
        <f t="shared" si="4"/>
        <v>844103.24565451255</v>
      </c>
      <c r="I24" s="30">
        <f t="shared" si="5"/>
        <v>0</v>
      </c>
    </row>
    <row r="25" spans="1:9" s="2" customFormat="1" ht="12.95" customHeight="1">
      <c r="A25" s="29" t="s">
        <v>18</v>
      </c>
      <c r="B25" s="7">
        <v>551482.73355822498</v>
      </c>
      <c r="C25" s="7">
        <v>533404.82193323318</v>
      </c>
      <c r="D25" s="6">
        <f t="shared" si="2"/>
        <v>1084887.5554914582</v>
      </c>
      <c r="E25" s="7">
        <v>0</v>
      </c>
      <c r="F25" s="7">
        <v>0</v>
      </c>
      <c r="G25" s="39">
        <f t="shared" si="3"/>
        <v>0</v>
      </c>
      <c r="H25" s="44">
        <f t="shared" si="4"/>
        <v>1084887.5554914582</v>
      </c>
      <c r="I25" s="30">
        <f t="shared" si="5"/>
        <v>0</v>
      </c>
    </row>
    <row r="26" spans="1:9" s="2" customFormat="1" ht="12.95" customHeight="1">
      <c r="A26" s="29" t="s">
        <v>19</v>
      </c>
      <c r="B26" s="7">
        <v>0</v>
      </c>
      <c r="C26" s="7">
        <v>0</v>
      </c>
      <c r="D26" s="6">
        <f t="shared" si="2"/>
        <v>0</v>
      </c>
      <c r="E26" s="7">
        <v>-204738.85857162016</v>
      </c>
      <c r="F26" s="7">
        <v>-40958.152872868865</v>
      </c>
      <c r="G26" s="39">
        <f t="shared" si="3"/>
        <v>-245697.01144448904</v>
      </c>
      <c r="H26" s="44">
        <f t="shared" si="4"/>
        <v>0</v>
      </c>
      <c r="I26" s="30">
        <f t="shared" si="5"/>
        <v>-245697.01144448904</v>
      </c>
    </row>
    <row r="27" spans="1:9" s="2" customFormat="1" ht="12.95" customHeight="1">
      <c r="A27" s="29" t="s">
        <v>20</v>
      </c>
      <c r="B27" s="7">
        <v>0</v>
      </c>
      <c r="C27" s="7">
        <v>73435.343253688843</v>
      </c>
      <c r="D27" s="6">
        <f t="shared" si="2"/>
        <v>73435.343253688843</v>
      </c>
      <c r="E27" s="7">
        <v>-78537.786503851938</v>
      </c>
      <c r="F27" s="7">
        <v>0</v>
      </c>
      <c r="G27" s="39">
        <f t="shared" si="3"/>
        <v>-78537.786503851938</v>
      </c>
      <c r="H27" s="44">
        <f t="shared" si="4"/>
        <v>0</v>
      </c>
      <c r="I27" s="30">
        <f t="shared" si="5"/>
        <v>-5102.4432501630945</v>
      </c>
    </row>
    <row r="28" spans="1:9" s="2" customFormat="1" ht="12.95" customHeight="1">
      <c r="A28" s="29" t="s">
        <v>21</v>
      </c>
      <c r="B28" s="7">
        <v>0</v>
      </c>
      <c r="C28" s="7">
        <v>0</v>
      </c>
      <c r="D28" s="6">
        <f t="shared" si="2"/>
        <v>0</v>
      </c>
      <c r="E28" s="7">
        <v>-159547.49448937533</v>
      </c>
      <c r="F28" s="7">
        <v>-17950.75881488726</v>
      </c>
      <c r="G28" s="39">
        <f t="shared" si="3"/>
        <v>-177498.25330426259</v>
      </c>
      <c r="H28" s="44">
        <f t="shared" si="4"/>
        <v>0</v>
      </c>
      <c r="I28" s="30">
        <f t="shared" si="5"/>
        <v>-177498.25330426259</v>
      </c>
    </row>
    <row r="29" spans="1:9" s="2" customFormat="1" ht="12.95" customHeight="1">
      <c r="A29" s="29" t="s">
        <v>22</v>
      </c>
      <c r="B29" s="7">
        <v>108794.52078582923</v>
      </c>
      <c r="C29" s="7">
        <v>63716.870138102837</v>
      </c>
      <c r="D29" s="6">
        <f t="shared" si="2"/>
        <v>172511.39092393208</v>
      </c>
      <c r="E29" s="7">
        <v>0</v>
      </c>
      <c r="F29" s="7">
        <v>0</v>
      </c>
      <c r="G29" s="39">
        <f t="shared" si="3"/>
        <v>0</v>
      </c>
      <c r="H29" s="44">
        <f t="shared" si="4"/>
        <v>172511.39092393208</v>
      </c>
      <c r="I29" s="30">
        <f t="shared" si="5"/>
        <v>0</v>
      </c>
    </row>
    <row r="30" spans="1:9" s="2" customFormat="1" ht="12.95" customHeight="1">
      <c r="A30" s="31" t="s">
        <v>53</v>
      </c>
      <c r="B30" s="7">
        <v>0</v>
      </c>
      <c r="C30" s="7">
        <v>0</v>
      </c>
      <c r="D30" s="6">
        <f t="shared" si="2"/>
        <v>0</v>
      </c>
      <c r="E30" s="7">
        <v>-4886141.9638424814</v>
      </c>
      <c r="F30" s="7">
        <v>-657788.52182312857</v>
      </c>
      <c r="G30" s="39">
        <f t="shared" si="3"/>
        <v>-5543930.4856656101</v>
      </c>
      <c r="H30" s="44">
        <f t="shared" si="4"/>
        <v>0</v>
      </c>
      <c r="I30" s="30">
        <f t="shared" si="5"/>
        <v>-5543930.4856656101</v>
      </c>
    </row>
    <row r="31" spans="1:9" s="2" customFormat="1" ht="12.95" customHeight="1">
      <c r="A31" s="29" t="s">
        <v>23</v>
      </c>
      <c r="B31" s="7">
        <v>0</v>
      </c>
      <c r="C31" s="7">
        <v>0</v>
      </c>
      <c r="D31" s="6">
        <f t="shared" si="2"/>
        <v>0</v>
      </c>
      <c r="E31" s="7">
        <v>-147546.78200146626</v>
      </c>
      <c r="F31" s="7">
        <v>-9021.2334602881747</v>
      </c>
      <c r="G31" s="39">
        <f t="shared" si="3"/>
        <v>-156568.01546175443</v>
      </c>
      <c r="H31" s="44">
        <f t="shared" si="4"/>
        <v>0</v>
      </c>
      <c r="I31" s="30">
        <f t="shared" si="5"/>
        <v>-156568.01546175443</v>
      </c>
    </row>
    <row r="32" spans="1:9" s="2" customFormat="1" ht="12.95" customHeight="1">
      <c r="A32" s="29" t="s">
        <v>24</v>
      </c>
      <c r="B32" s="7">
        <v>0</v>
      </c>
      <c r="C32" s="7">
        <v>0</v>
      </c>
      <c r="D32" s="6">
        <f t="shared" si="2"/>
        <v>0</v>
      </c>
      <c r="E32" s="7">
        <v>-425246.63857861428</v>
      </c>
      <c r="F32" s="7">
        <v>-43908.308061644522</v>
      </c>
      <c r="G32" s="39">
        <f t="shared" si="3"/>
        <v>-469154.94664025877</v>
      </c>
      <c r="H32" s="44">
        <f t="shared" si="4"/>
        <v>0</v>
      </c>
      <c r="I32" s="30">
        <f t="shared" si="5"/>
        <v>-469154.94664025877</v>
      </c>
    </row>
    <row r="33" spans="1:9" s="2" customFormat="1" ht="12.95" customHeight="1">
      <c r="A33" s="29" t="s">
        <v>25</v>
      </c>
      <c r="B33" s="7">
        <v>0</v>
      </c>
      <c r="C33" s="7">
        <v>55670.874348099176</v>
      </c>
      <c r="D33" s="6">
        <f t="shared" si="2"/>
        <v>55670.874348099176</v>
      </c>
      <c r="E33" s="7">
        <v>-460581.85621992347</v>
      </c>
      <c r="F33" s="7">
        <v>0</v>
      </c>
      <c r="G33" s="39">
        <f t="shared" si="3"/>
        <v>-460581.85621992347</v>
      </c>
      <c r="H33" s="44">
        <f t="shared" si="4"/>
        <v>0</v>
      </c>
      <c r="I33" s="30">
        <f t="shared" si="5"/>
        <v>-404910.9818718243</v>
      </c>
    </row>
    <row r="34" spans="1:9" s="2" customFormat="1" ht="12.95" customHeight="1">
      <c r="A34" s="29" t="s">
        <v>26</v>
      </c>
      <c r="B34" s="7">
        <v>0</v>
      </c>
      <c r="C34" s="7">
        <v>0</v>
      </c>
      <c r="D34" s="6">
        <f t="shared" si="2"/>
        <v>0</v>
      </c>
      <c r="E34" s="7">
        <v>-327208.91196771938</v>
      </c>
      <c r="F34" s="7">
        <v>-58896.851463411876</v>
      </c>
      <c r="G34" s="39">
        <f t="shared" si="3"/>
        <v>-386105.76343113126</v>
      </c>
      <c r="H34" s="44">
        <f t="shared" si="4"/>
        <v>0</v>
      </c>
      <c r="I34" s="30">
        <f t="shared" si="5"/>
        <v>-386105.76343113126</v>
      </c>
    </row>
    <row r="35" spans="1:9" s="2" customFormat="1" ht="12.95" customHeight="1">
      <c r="A35" s="29" t="s">
        <v>27</v>
      </c>
      <c r="B35" s="7">
        <v>0</v>
      </c>
      <c r="C35" s="7">
        <v>100341.57507050542</v>
      </c>
      <c r="D35" s="6">
        <f t="shared" si="2"/>
        <v>100341.57507050542</v>
      </c>
      <c r="E35" s="7">
        <v>-357351.056006103</v>
      </c>
      <c r="F35" s="7">
        <v>0</v>
      </c>
      <c r="G35" s="39">
        <f t="shared" si="3"/>
        <v>-357351.056006103</v>
      </c>
      <c r="H35" s="44">
        <f t="shared" si="4"/>
        <v>0</v>
      </c>
      <c r="I35" s="30">
        <f t="shared" si="5"/>
        <v>-257009.48093559756</v>
      </c>
    </row>
    <row r="36" spans="1:9" s="2" customFormat="1" ht="12.95" customHeight="1">
      <c r="A36" s="29" t="s">
        <v>28</v>
      </c>
      <c r="B36" s="7">
        <v>0</v>
      </c>
      <c r="C36" s="7">
        <v>0</v>
      </c>
      <c r="D36" s="6">
        <f t="shared" si="2"/>
        <v>0</v>
      </c>
      <c r="E36" s="7">
        <v>-83155.76820947841</v>
      </c>
      <c r="F36" s="7">
        <v>-5976.0230724332532</v>
      </c>
      <c r="G36" s="39">
        <f t="shared" si="3"/>
        <v>-89131.791281911661</v>
      </c>
      <c r="H36" s="44">
        <f t="shared" si="4"/>
        <v>0</v>
      </c>
      <c r="I36" s="30">
        <f t="shared" si="5"/>
        <v>-89131.791281911661</v>
      </c>
    </row>
    <row r="37" spans="1:9" s="2" customFormat="1" ht="12.95" customHeight="1">
      <c r="A37" s="29" t="s">
        <v>29</v>
      </c>
      <c r="B37" s="7">
        <v>2733.8922250992323</v>
      </c>
      <c r="C37" s="7">
        <v>0</v>
      </c>
      <c r="D37" s="6">
        <f t="shared" si="2"/>
        <v>2733.8922250992323</v>
      </c>
      <c r="E37" s="7">
        <v>0</v>
      </c>
      <c r="F37" s="7">
        <v>-6278.5406521049435</v>
      </c>
      <c r="G37" s="39">
        <f t="shared" si="3"/>
        <v>-6278.5406521049435</v>
      </c>
      <c r="H37" s="44">
        <f t="shared" si="4"/>
        <v>0</v>
      </c>
      <c r="I37" s="30">
        <f t="shared" si="5"/>
        <v>-3544.6484270057113</v>
      </c>
    </row>
    <row r="38" spans="1:9" s="2" customFormat="1" ht="12.95" customHeight="1">
      <c r="A38" s="29" t="s">
        <v>30</v>
      </c>
      <c r="B38" s="7">
        <v>0</v>
      </c>
      <c r="C38" s="7">
        <v>85721.527594231826</v>
      </c>
      <c r="D38" s="6">
        <f t="shared" si="2"/>
        <v>85721.527594231826</v>
      </c>
      <c r="E38" s="7">
        <v>-207747.72579400626</v>
      </c>
      <c r="F38" s="7">
        <v>0</v>
      </c>
      <c r="G38" s="39">
        <f t="shared" si="3"/>
        <v>-207747.72579400626</v>
      </c>
      <c r="H38" s="44">
        <f t="shared" si="4"/>
        <v>0</v>
      </c>
      <c r="I38" s="30">
        <f t="shared" si="5"/>
        <v>-122026.19819977443</v>
      </c>
    </row>
    <row r="39" spans="1:9" s="2" customFormat="1" ht="12.95" customHeight="1">
      <c r="A39" s="29" t="s">
        <v>31</v>
      </c>
      <c r="B39" s="7">
        <v>11575.752136537469</v>
      </c>
      <c r="C39" s="7">
        <v>116890.25455750899</v>
      </c>
      <c r="D39" s="6">
        <f t="shared" si="2"/>
        <v>128466.00669404646</v>
      </c>
      <c r="E39" s="7">
        <v>0</v>
      </c>
      <c r="F39" s="7">
        <v>0</v>
      </c>
      <c r="G39" s="39">
        <f t="shared" si="3"/>
        <v>0</v>
      </c>
      <c r="H39" s="44">
        <f t="shared" si="4"/>
        <v>128466.00669404646</v>
      </c>
      <c r="I39" s="30">
        <f t="shared" si="5"/>
        <v>0</v>
      </c>
    </row>
    <row r="40" spans="1:9" s="2" customFormat="1" ht="12.95" customHeight="1">
      <c r="A40" s="29" t="s">
        <v>32</v>
      </c>
      <c r="B40" s="7">
        <v>0</v>
      </c>
      <c r="C40" s="7">
        <v>323026.06478260807</v>
      </c>
      <c r="D40" s="6">
        <f t="shared" si="2"/>
        <v>323026.06478260807</v>
      </c>
      <c r="E40" s="7">
        <v>-109142.30119889161</v>
      </c>
      <c r="F40" s="7">
        <v>0</v>
      </c>
      <c r="G40" s="39">
        <f t="shared" si="3"/>
        <v>-109142.30119889161</v>
      </c>
      <c r="H40" s="44">
        <f t="shared" si="4"/>
        <v>213883.76358371647</v>
      </c>
      <c r="I40" s="30">
        <f t="shared" si="5"/>
        <v>0</v>
      </c>
    </row>
    <row r="41" spans="1:9" s="2" customFormat="1" ht="12.95" customHeight="1">
      <c r="A41" s="29" t="s">
        <v>33</v>
      </c>
      <c r="B41" s="7">
        <v>0</v>
      </c>
      <c r="C41" s="7">
        <v>23784.246165586097</v>
      </c>
      <c r="D41" s="6">
        <f t="shared" si="2"/>
        <v>23784.246165586097</v>
      </c>
      <c r="E41" s="7">
        <v>-10565.376859441607</v>
      </c>
      <c r="F41" s="7">
        <v>0</v>
      </c>
      <c r="G41" s="39">
        <f t="shared" si="3"/>
        <v>-10565.376859441607</v>
      </c>
      <c r="H41" s="44">
        <f t="shared" si="4"/>
        <v>13218.86930614449</v>
      </c>
      <c r="I41" s="30">
        <f t="shared" si="5"/>
        <v>0</v>
      </c>
    </row>
    <row r="42" spans="1:9" s="2" customFormat="1" ht="12.95" customHeight="1">
      <c r="A42" s="29" t="s">
        <v>34</v>
      </c>
      <c r="B42" s="7">
        <v>0</v>
      </c>
      <c r="C42" s="7">
        <v>773912.86908482562</v>
      </c>
      <c r="D42" s="6">
        <f t="shared" si="2"/>
        <v>773912.86908482562</v>
      </c>
      <c r="E42" s="7">
        <v>-46894.59022518828</v>
      </c>
      <c r="F42" s="7">
        <v>0</v>
      </c>
      <c r="G42" s="39">
        <f t="shared" si="3"/>
        <v>-46894.59022518828</v>
      </c>
      <c r="H42" s="44">
        <f t="shared" si="4"/>
        <v>727018.27885963733</v>
      </c>
      <c r="I42" s="30">
        <f t="shared" si="5"/>
        <v>0</v>
      </c>
    </row>
    <row r="43" spans="1:9" s="2" customFormat="1" ht="12.95" customHeight="1">
      <c r="A43" s="29" t="s">
        <v>35</v>
      </c>
      <c r="B43" s="7">
        <v>6293.4131840399532</v>
      </c>
      <c r="C43" s="7">
        <v>5880.5719941525495</v>
      </c>
      <c r="D43" s="6">
        <f t="shared" si="2"/>
        <v>12173.985178192503</v>
      </c>
      <c r="E43" s="7">
        <v>0</v>
      </c>
      <c r="F43" s="7">
        <v>0</v>
      </c>
      <c r="G43" s="39">
        <f t="shared" si="3"/>
        <v>0</v>
      </c>
      <c r="H43" s="44">
        <f t="shared" si="4"/>
        <v>12173.985178192503</v>
      </c>
      <c r="I43" s="30">
        <f t="shared" si="5"/>
        <v>0</v>
      </c>
    </row>
    <row r="44" spans="1:9" s="2" customFormat="1" ht="12.95" customHeight="1">
      <c r="A44" s="29" t="s">
        <v>36</v>
      </c>
      <c r="B44" s="7">
        <v>0</v>
      </c>
      <c r="C44" s="7">
        <v>65607.756912201497</v>
      </c>
      <c r="D44" s="6">
        <f t="shared" si="2"/>
        <v>65607.756912201497</v>
      </c>
      <c r="E44" s="7">
        <v>-157452.46126126131</v>
      </c>
      <c r="F44" s="7">
        <v>0</v>
      </c>
      <c r="G44" s="39">
        <f t="shared" si="3"/>
        <v>-157452.46126126131</v>
      </c>
      <c r="H44" s="44">
        <f t="shared" si="4"/>
        <v>0</v>
      </c>
      <c r="I44" s="30">
        <f t="shared" si="5"/>
        <v>-91844.704349059815</v>
      </c>
    </row>
    <row r="45" spans="1:9" s="2" customFormat="1" ht="12.95" customHeight="1">
      <c r="A45" s="29" t="s">
        <v>37</v>
      </c>
      <c r="B45" s="7">
        <v>0</v>
      </c>
      <c r="C45" s="7">
        <v>149564.96363327181</v>
      </c>
      <c r="D45" s="6">
        <f t="shared" si="2"/>
        <v>149564.96363327181</v>
      </c>
      <c r="E45" s="7">
        <v>-155335.51737282536</v>
      </c>
      <c r="F45" s="7">
        <v>0</v>
      </c>
      <c r="G45" s="39">
        <f t="shared" si="3"/>
        <v>-155335.51737282536</v>
      </c>
      <c r="H45" s="44">
        <f t="shared" si="4"/>
        <v>0</v>
      </c>
      <c r="I45" s="30">
        <f t="shared" si="5"/>
        <v>-5770.5537395535503</v>
      </c>
    </row>
    <row r="46" spans="1:9" s="2" customFormat="1" ht="12.95" customHeight="1">
      <c r="A46" s="29" t="s">
        <v>38</v>
      </c>
      <c r="B46" s="7">
        <v>0</v>
      </c>
      <c r="C46" s="7">
        <v>24526.145011649445</v>
      </c>
      <c r="D46" s="6">
        <f t="shared" si="2"/>
        <v>24526.145011649445</v>
      </c>
      <c r="E46" s="7">
        <v>-128333.34048099531</v>
      </c>
      <c r="F46" s="7">
        <v>0</v>
      </c>
      <c r="G46" s="39">
        <f t="shared" si="3"/>
        <v>-128333.34048099531</v>
      </c>
      <c r="H46" s="44">
        <f t="shared" si="4"/>
        <v>0</v>
      </c>
      <c r="I46" s="30">
        <f t="shared" si="5"/>
        <v>-103807.19546934587</v>
      </c>
    </row>
    <row r="47" spans="1:9" s="2" customFormat="1" ht="12.95" customHeight="1">
      <c r="A47" s="29" t="s">
        <v>39</v>
      </c>
      <c r="B47" s="7">
        <v>0</v>
      </c>
      <c r="C47" s="7">
        <v>116103.68484022748</v>
      </c>
      <c r="D47" s="6">
        <f t="shared" si="2"/>
        <v>116103.68484022748</v>
      </c>
      <c r="E47" s="7">
        <v>-200331.50852696854</v>
      </c>
      <c r="F47" s="7">
        <v>0</v>
      </c>
      <c r="G47" s="39">
        <f t="shared" si="3"/>
        <v>-200331.50852696854</v>
      </c>
      <c r="H47" s="44">
        <f t="shared" si="4"/>
        <v>0</v>
      </c>
      <c r="I47" s="30">
        <f t="shared" si="5"/>
        <v>-84227.82368674106</v>
      </c>
    </row>
    <row r="48" spans="1:9" s="2" customFormat="1" ht="12.95" customHeight="1">
      <c r="A48" s="29" t="s">
        <v>40</v>
      </c>
      <c r="B48" s="7">
        <v>45496.788451999841</v>
      </c>
      <c r="C48" s="7">
        <v>106074.51780921714</v>
      </c>
      <c r="D48" s="6">
        <f t="shared" si="2"/>
        <v>151571.30626121699</v>
      </c>
      <c r="E48" s="7">
        <v>0</v>
      </c>
      <c r="F48" s="7">
        <v>0</v>
      </c>
      <c r="G48" s="39">
        <f t="shared" si="3"/>
        <v>0</v>
      </c>
      <c r="H48" s="44">
        <f t="shared" si="4"/>
        <v>151571.30626121699</v>
      </c>
      <c r="I48" s="30">
        <f t="shared" si="5"/>
        <v>0</v>
      </c>
    </row>
    <row r="49" spans="1:10" s="2" customFormat="1" ht="12.95" customHeight="1">
      <c r="A49" s="29" t="s">
        <v>41</v>
      </c>
      <c r="B49" s="7">
        <v>839759.92692944978</v>
      </c>
      <c r="C49" s="7">
        <v>0</v>
      </c>
      <c r="D49" s="6">
        <f t="shared" si="2"/>
        <v>839759.92692944978</v>
      </c>
      <c r="E49" s="7">
        <v>0</v>
      </c>
      <c r="F49" s="7">
        <v>-1556123.1198134865</v>
      </c>
      <c r="G49" s="39">
        <f t="shared" si="3"/>
        <v>-1556123.1198134865</v>
      </c>
      <c r="H49" s="44">
        <f t="shared" si="4"/>
        <v>0</v>
      </c>
      <c r="I49" s="30">
        <f t="shared" si="5"/>
        <v>-716363.19288403669</v>
      </c>
    </row>
    <row r="50" spans="1:10" s="2" customFormat="1" ht="12.95" customHeight="1">
      <c r="A50" s="29" t="s">
        <v>42</v>
      </c>
      <c r="B50" s="7">
        <v>0</v>
      </c>
      <c r="C50" s="7">
        <v>254439.14687215525</v>
      </c>
      <c r="D50" s="6">
        <f t="shared" si="2"/>
        <v>254439.14687215525</v>
      </c>
      <c r="E50" s="7">
        <v>-44168.977097919349</v>
      </c>
      <c r="F50" s="7">
        <v>0</v>
      </c>
      <c r="G50" s="39">
        <f t="shared" si="3"/>
        <v>-44168.977097919349</v>
      </c>
      <c r="H50" s="44">
        <f t="shared" si="4"/>
        <v>210270.1697742359</v>
      </c>
      <c r="I50" s="30">
        <f t="shared" si="5"/>
        <v>0</v>
      </c>
    </row>
    <row r="51" spans="1:10" s="2" customFormat="1" ht="12.95" customHeight="1">
      <c r="A51" s="29" t="s">
        <v>43</v>
      </c>
      <c r="B51" s="7">
        <v>0</v>
      </c>
      <c r="C51" s="7">
        <v>0</v>
      </c>
      <c r="D51" s="6">
        <f t="shared" si="2"/>
        <v>0</v>
      </c>
      <c r="E51" s="7">
        <v>-168236.27226103217</v>
      </c>
      <c r="F51" s="7">
        <v>-10076.959636399522</v>
      </c>
      <c r="G51" s="39">
        <f t="shared" si="3"/>
        <v>-178313.23189743169</v>
      </c>
      <c r="H51" s="44">
        <f t="shared" si="4"/>
        <v>0</v>
      </c>
      <c r="I51" s="30">
        <f t="shared" si="5"/>
        <v>-178313.23189743169</v>
      </c>
    </row>
    <row r="52" spans="1:10" s="2" customFormat="1" ht="12.95" customHeight="1">
      <c r="A52" s="29" t="s">
        <v>44</v>
      </c>
      <c r="B52" s="7">
        <v>0</v>
      </c>
      <c r="C52" s="7">
        <v>0</v>
      </c>
      <c r="D52" s="6">
        <f t="shared" si="2"/>
        <v>0</v>
      </c>
      <c r="E52" s="7">
        <v>-283708.72542191367</v>
      </c>
      <c r="F52" s="7">
        <v>-39992.358257674139</v>
      </c>
      <c r="G52" s="39">
        <f t="shared" si="3"/>
        <v>-323701.08367958781</v>
      </c>
      <c r="H52" s="44">
        <f t="shared" si="4"/>
        <v>0</v>
      </c>
      <c r="I52" s="30">
        <f t="shared" si="5"/>
        <v>-323701.08367958781</v>
      </c>
    </row>
    <row r="53" spans="1:10" s="2" customFormat="1" ht="12.95" customHeight="1">
      <c r="A53" s="29" t="s">
        <v>45</v>
      </c>
      <c r="B53" s="7">
        <v>0</v>
      </c>
      <c r="C53" s="7">
        <v>0</v>
      </c>
      <c r="D53" s="6">
        <f t="shared" si="2"/>
        <v>0</v>
      </c>
      <c r="E53" s="7">
        <v>-155579.73355684188</v>
      </c>
      <c r="F53" s="7">
        <v>-9459.0762708385082</v>
      </c>
      <c r="G53" s="39">
        <f t="shared" si="3"/>
        <v>-165038.80982768038</v>
      </c>
      <c r="H53" s="44">
        <f t="shared" si="4"/>
        <v>0</v>
      </c>
      <c r="I53" s="30">
        <f t="shared" si="5"/>
        <v>-165038.80982768038</v>
      </c>
    </row>
    <row r="54" spans="1:10" s="2" customFormat="1" ht="12.95" customHeight="1">
      <c r="A54" s="29" t="s">
        <v>46</v>
      </c>
      <c r="B54" s="7">
        <v>0</v>
      </c>
      <c r="C54" s="7">
        <v>0</v>
      </c>
      <c r="D54" s="6">
        <f t="shared" si="2"/>
        <v>0</v>
      </c>
      <c r="E54" s="7">
        <v>-594518.86215691699</v>
      </c>
      <c r="F54" s="7">
        <v>-29025.359028256404</v>
      </c>
      <c r="G54" s="39">
        <f t="shared" si="3"/>
        <v>-623544.22118517337</v>
      </c>
      <c r="H54" s="44">
        <f t="shared" si="4"/>
        <v>0</v>
      </c>
      <c r="I54" s="30">
        <f t="shared" si="5"/>
        <v>-623544.22118517337</v>
      </c>
    </row>
    <row r="55" spans="1:10" s="2" customFormat="1" ht="12.95" customHeight="1">
      <c r="A55" s="29" t="s">
        <v>47</v>
      </c>
      <c r="B55" s="7">
        <v>0</v>
      </c>
      <c r="C55" s="7">
        <v>0</v>
      </c>
      <c r="D55" s="6">
        <f t="shared" si="2"/>
        <v>0</v>
      </c>
      <c r="E55" s="7">
        <v>-105675.50195016961</v>
      </c>
      <c r="F55" s="7">
        <v>-2394.3792685248736</v>
      </c>
      <c r="G55" s="39">
        <f t="shared" si="3"/>
        <v>-108069.88121869449</v>
      </c>
      <c r="H55" s="44">
        <f t="shared" si="4"/>
        <v>0</v>
      </c>
      <c r="I55" s="30">
        <f t="shared" si="5"/>
        <v>-108069.88121869449</v>
      </c>
    </row>
    <row r="56" spans="1:10" s="2" customFormat="1" ht="12.95" customHeight="1">
      <c r="A56" s="29" t="s">
        <v>48</v>
      </c>
      <c r="B56" s="7">
        <v>0</v>
      </c>
      <c r="C56" s="7">
        <v>0</v>
      </c>
      <c r="D56" s="6">
        <f t="shared" si="2"/>
        <v>0</v>
      </c>
      <c r="E56" s="7">
        <v>-7750313.7270016558</v>
      </c>
      <c r="F56" s="7">
        <v>-7875501.6364948703</v>
      </c>
      <c r="G56" s="39">
        <f t="shared" si="3"/>
        <v>-15625815.363496527</v>
      </c>
      <c r="H56" s="44">
        <f t="shared" si="4"/>
        <v>0</v>
      </c>
      <c r="I56" s="30">
        <f t="shared" si="5"/>
        <v>-15625815.363496527</v>
      </c>
    </row>
    <row r="57" spans="1:10" s="2" customFormat="1" ht="12.95" customHeight="1">
      <c r="A57" s="29" t="s">
        <v>49</v>
      </c>
      <c r="B57" s="7">
        <v>0</v>
      </c>
      <c r="C57" s="7">
        <v>0</v>
      </c>
      <c r="D57" s="6">
        <f t="shared" si="2"/>
        <v>0</v>
      </c>
      <c r="E57" s="7">
        <v>-108851.66189820095</v>
      </c>
      <c r="F57" s="7">
        <v>-16046.604746438294</v>
      </c>
      <c r="G57" s="39">
        <f t="shared" si="3"/>
        <v>-124898.26664463925</v>
      </c>
      <c r="H57" s="44">
        <f t="shared" si="4"/>
        <v>0</v>
      </c>
      <c r="I57" s="30">
        <f t="shared" si="5"/>
        <v>-124898.26664463925</v>
      </c>
    </row>
    <row r="58" spans="1:10" s="2" customFormat="1" ht="12.95" customHeight="1">
      <c r="A58" s="32" t="s">
        <v>50</v>
      </c>
      <c r="B58" s="8">
        <v>0</v>
      </c>
      <c r="C58" s="8">
        <v>0</v>
      </c>
      <c r="D58" s="9">
        <f t="shared" si="2"/>
        <v>0</v>
      </c>
      <c r="E58" s="8">
        <v>-246278.42846089418</v>
      </c>
      <c r="F58" s="8">
        <v>-21132.416393365907</v>
      </c>
      <c r="G58" s="40">
        <f t="shared" si="3"/>
        <v>-267410.8448542601</v>
      </c>
      <c r="H58" s="45">
        <f t="shared" si="4"/>
        <v>0</v>
      </c>
      <c r="I58" s="33">
        <f t="shared" si="5"/>
        <v>-267410.8448542601</v>
      </c>
    </row>
    <row r="59" spans="1:10" s="2" customFormat="1" ht="20.100000000000001" customHeight="1">
      <c r="A59" s="34" t="s">
        <v>51</v>
      </c>
      <c r="B59" s="20">
        <f t="shared" ref="B59:I59" si="6">SUM(B6:B58)</f>
        <v>20505508.094584402</v>
      </c>
      <c r="C59" s="20">
        <f t="shared" si="6"/>
        <v>17039176.329929594</v>
      </c>
      <c r="D59" s="20">
        <f t="shared" si="6"/>
        <v>37544684.424514011</v>
      </c>
      <c r="E59" s="20">
        <f t="shared" si="6"/>
        <v>-20505508.09458442</v>
      </c>
      <c r="F59" s="20">
        <f t="shared" si="6"/>
        <v>-17039176.329929601</v>
      </c>
      <c r="G59" s="41">
        <f t="shared" si="6"/>
        <v>-37544684.424514025</v>
      </c>
      <c r="H59" s="46">
        <f t="shared" si="6"/>
        <v>28226759.57558421</v>
      </c>
      <c r="I59" s="35">
        <f t="shared" si="6"/>
        <v>-28226759.575584233</v>
      </c>
    </row>
    <row r="60" spans="1:10" s="2" customFormat="1" ht="15" customHeight="1" thickBot="1">
      <c r="A60" s="42" t="s">
        <v>113</v>
      </c>
      <c r="B60" s="60">
        <v>17655422.02905922</v>
      </c>
      <c r="C60" s="60">
        <v>17158896.578046691</v>
      </c>
      <c r="D60" s="60">
        <v>34814318.607105918</v>
      </c>
      <c r="E60" s="60">
        <v>-17655422.029059228</v>
      </c>
      <c r="F60" s="60">
        <v>-17158896.578046687</v>
      </c>
      <c r="G60" s="61">
        <v>-34814318.607105911</v>
      </c>
      <c r="H60" s="62">
        <v>25514146.463481609</v>
      </c>
      <c r="I60" s="63">
        <v>-25514146.463481624</v>
      </c>
    </row>
    <row r="61" spans="1:10" s="2" customFormat="1" ht="24.95" customHeight="1" thickBot="1">
      <c r="A61" s="87" t="s">
        <v>103</v>
      </c>
      <c r="B61" s="88"/>
      <c r="C61" s="88"/>
      <c r="D61" s="88"/>
      <c r="E61" s="88"/>
      <c r="F61" s="88"/>
      <c r="G61" s="88"/>
      <c r="H61" s="88"/>
      <c r="I61" s="89"/>
      <c r="J61" s="4"/>
    </row>
    <row r="62" spans="1:10" s="2" customFormat="1" ht="7.5" customHeight="1">
      <c r="H62" s="4"/>
      <c r="I62" s="4"/>
      <c r="J62" s="4"/>
    </row>
    <row r="63" spans="1:10" s="2" customFormat="1" ht="7.5" customHeight="1">
      <c r="H63" s="4"/>
      <c r="I63" s="4"/>
      <c r="J63" s="4"/>
    </row>
    <row r="64" spans="1:10" ht="7.5" customHeight="1">
      <c r="J64" s="4"/>
    </row>
  </sheetData>
  <sheetProtection sheet="1" objects="1" scenarios="1"/>
  <mergeCells count="5">
    <mergeCell ref="B2:D2"/>
    <mergeCell ref="E2:G2"/>
    <mergeCell ref="H2:I2"/>
    <mergeCell ref="A2:A5"/>
    <mergeCell ref="A61:I61"/>
  </mergeCells>
  <printOptions horizontalCentered="1"/>
  <pageMargins left="0" right="0" top="0.19685039370078741" bottom="0.59055118110236227" header="0.31496062992125984" footer="0.31496062992125984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zoomScale="165" zoomScaleNormal="165" workbookViewId="0">
      <pane xSplit="1" ySplit="5" topLeftCell="B6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ColWidth="10.7109375" defaultRowHeight="12.6" customHeight="1"/>
  <cols>
    <col min="1" max="1" width="25.7109375" style="4" customWidth="1"/>
    <col min="2" max="6" width="13.7109375" style="4" customWidth="1"/>
    <col min="7" max="7" width="14.28515625" style="4" customWidth="1"/>
    <col min="8" max="8" width="5.7109375" style="4" customWidth="1"/>
    <col min="9" max="9" width="10.7109375" style="98"/>
    <col min="10" max="16384" width="10.7109375" style="4"/>
  </cols>
  <sheetData>
    <row r="1" spans="1:9" s="94" customFormat="1" ht="24.95" customHeight="1" thickBot="1">
      <c r="A1" s="11" t="s">
        <v>114</v>
      </c>
      <c r="B1" s="1"/>
      <c r="C1" s="1"/>
      <c r="D1" s="1"/>
      <c r="E1" s="1"/>
      <c r="F1" s="1"/>
      <c r="G1" s="1"/>
      <c r="I1" s="96" t="s">
        <v>123</v>
      </c>
    </row>
    <row r="2" spans="1:9" s="2" customFormat="1" ht="12.6" customHeight="1">
      <c r="A2" s="84" t="s">
        <v>63</v>
      </c>
      <c r="B2" s="90" t="s">
        <v>118</v>
      </c>
      <c r="C2" s="90"/>
      <c r="D2" s="90"/>
      <c r="E2" s="47" t="s">
        <v>89</v>
      </c>
      <c r="F2" s="47" t="s">
        <v>82</v>
      </c>
      <c r="G2" s="48" t="s">
        <v>55</v>
      </c>
      <c r="I2" s="97" t="s">
        <v>104</v>
      </c>
    </row>
    <row r="3" spans="1:9" s="2" customFormat="1" ht="12.6" customHeight="1">
      <c r="A3" s="85"/>
      <c r="B3" s="91"/>
      <c r="C3" s="91"/>
      <c r="D3" s="91"/>
      <c r="E3" s="25" t="s">
        <v>88</v>
      </c>
      <c r="F3" s="10" t="s">
        <v>91</v>
      </c>
      <c r="G3" s="28" t="s">
        <v>54</v>
      </c>
      <c r="I3" s="97">
        <v>2011</v>
      </c>
    </row>
    <row r="4" spans="1:9" s="2" customFormat="1" ht="12.6" customHeight="1">
      <c r="A4" s="85"/>
      <c r="B4" s="24" t="s">
        <v>65</v>
      </c>
      <c r="C4" s="24" t="s">
        <v>65</v>
      </c>
      <c r="D4" s="92" t="s">
        <v>56</v>
      </c>
      <c r="E4" s="10" t="s">
        <v>90</v>
      </c>
      <c r="F4" s="10" t="s">
        <v>92</v>
      </c>
      <c r="G4" s="28" t="s">
        <v>108</v>
      </c>
      <c r="I4" s="98"/>
    </row>
    <row r="5" spans="1:9" s="2" customFormat="1" ht="12.6" customHeight="1" thickBot="1">
      <c r="A5" s="86"/>
      <c r="B5" s="58" t="s">
        <v>85</v>
      </c>
      <c r="C5" s="58" t="s">
        <v>86</v>
      </c>
      <c r="D5" s="93"/>
      <c r="E5" s="58" t="s">
        <v>117</v>
      </c>
      <c r="F5" s="58"/>
      <c r="G5" s="64">
        <v>40908</v>
      </c>
      <c r="I5" s="98"/>
    </row>
    <row r="6" spans="1:9" s="2" customFormat="1" ht="14.1" customHeight="1">
      <c r="A6" s="29" t="s">
        <v>0</v>
      </c>
      <c r="B6" s="57">
        <f>'Perequation horizontale'!H6+'Perequation horizontale'!I6</f>
        <v>7569399.5375610609</v>
      </c>
      <c r="C6" s="57" t="str">
        <f>'Perequation verticale'!I5</f>
        <v/>
      </c>
      <c r="D6" s="7">
        <f>SUM(B6:C6)</f>
        <v>7569399.5375610609</v>
      </c>
      <c r="E6" s="7">
        <v>257207800</v>
      </c>
      <c r="F6" s="99">
        <f>D6/E6*100</f>
        <v>2.9429121269110272</v>
      </c>
      <c r="G6" s="100">
        <f>D6/I6</f>
        <v>227.43223176374801</v>
      </c>
      <c r="I6" s="101">
        <v>33282</v>
      </c>
    </row>
    <row r="7" spans="1:9" s="2" customFormat="1" ht="14.1" customHeight="1">
      <c r="A7" s="29" t="s">
        <v>1</v>
      </c>
      <c r="B7" s="21">
        <f>'Perequation horizontale'!H7+'Perequation horizontale'!I7</f>
        <v>605746.68542132748</v>
      </c>
      <c r="C7" s="21" t="str">
        <f>'Perequation verticale'!I6</f>
        <v/>
      </c>
      <c r="D7" s="6">
        <f t="shared" ref="D7:D58" si="0">SUM(B7:C7)</f>
        <v>605746.68542132748</v>
      </c>
      <c r="E7" s="7">
        <v>13116666</v>
      </c>
      <c r="F7" s="99">
        <f t="shared" ref="F7:F59" si="1">D7/E7*100</f>
        <v>4.6181452315803995</v>
      </c>
      <c r="G7" s="100">
        <f t="shared" ref="G7:G59" si="2">D7/I7</f>
        <v>235.69909938573053</v>
      </c>
      <c r="I7" s="101">
        <v>2570</v>
      </c>
    </row>
    <row r="8" spans="1:9" s="2" customFormat="1" ht="14.1" customHeight="1">
      <c r="A8" s="29" t="s">
        <v>2</v>
      </c>
      <c r="B8" s="21">
        <f>'Perequation horizontale'!H8+'Perequation horizontale'!I8</f>
        <v>2531097.1359967566</v>
      </c>
      <c r="C8" s="21" t="str">
        <f>'Perequation verticale'!I7</f>
        <v/>
      </c>
      <c r="D8" s="6">
        <f t="shared" si="0"/>
        <v>2531097.1359967566</v>
      </c>
      <c r="E8" s="7">
        <v>18552800</v>
      </c>
      <c r="F8" s="99">
        <f t="shared" si="1"/>
        <v>13.642669225112957</v>
      </c>
      <c r="G8" s="100">
        <f t="shared" si="2"/>
        <v>777.36398525698917</v>
      </c>
      <c r="I8" s="101">
        <v>3256</v>
      </c>
    </row>
    <row r="9" spans="1:9" s="2" customFormat="1" ht="14.1" customHeight="1">
      <c r="A9" s="31" t="s">
        <v>52</v>
      </c>
      <c r="B9" s="21">
        <f>'Perequation horizontale'!H9+'Perequation horizontale'!I9</f>
        <v>4671243.8496463001</v>
      </c>
      <c r="C9" s="21" t="str">
        <f>'Perequation verticale'!I8</f>
        <v/>
      </c>
      <c r="D9" s="6">
        <f t="shared" si="0"/>
        <v>4671243.8496463001</v>
      </c>
      <c r="E9" s="7">
        <v>27745500</v>
      </c>
      <c r="F9" s="99">
        <f t="shared" si="1"/>
        <v>16.836041338762321</v>
      </c>
      <c r="G9" s="100">
        <f t="shared" si="2"/>
        <v>966.73092914865481</v>
      </c>
      <c r="I9" s="101">
        <v>4832</v>
      </c>
    </row>
    <row r="10" spans="1:9" s="2" customFormat="1" ht="14.1" customHeight="1">
      <c r="A10" s="29" t="s">
        <v>3</v>
      </c>
      <c r="B10" s="21">
        <f>'Perequation horizontale'!H10+'Perequation horizontale'!I10</f>
        <v>522796.03567351768</v>
      </c>
      <c r="C10" s="21" t="str">
        <f>'Perequation verticale'!I9</f>
        <v/>
      </c>
      <c r="D10" s="6">
        <f t="shared" si="0"/>
        <v>522796.03567351768</v>
      </c>
      <c r="E10" s="7">
        <v>7919300</v>
      </c>
      <c r="F10" s="99">
        <f t="shared" si="1"/>
        <v>6.6015435161380127</v>
      </c>
      <c r="G10" s="100">
        <f t="shared" si="2"/>
        <v>334.26856500864301</v>
      </c>
      <c r="I10" s="101">
        <v>1564</v>
      </c>
    </row>
    <row r="11" spans="1:9" s="2" customFormat="1" ht="14.1" customHeight="1">
      <c r="A11" s="29" t="s">
        <v>4</v>
      </c>
      <c r="B11" s="21">
        <f>'Perequation horizontale'!H11+'Perequation horizontale'!I11</f>
        <v>-452740.01828556159</v>
      </c>
      <c r="C11" s="21" t="str">
        <f>'Perequation verticale'!I10</f>
        <v/>
      </c>
      <c r="D11" s="6">
        <f t="shared" si="0"/>
        <v>-452740.01828556159</v>
      </c>
      <c r="E11" s="7">
        <v>8800520</v>
      </c>
      <c r="F11" s="99">
        <f t="shared" si="1"/>
        <v>-5.1444689437165261</v>
      </c>
      <c r="G11" s="100">
        <f t="shared" si="2"/>
        <v>-237.160826760378</v>
      </c>
      <c r="I11" s="101">
        <v>1909</v>
      </c>
    </row>
    <row r="12" spans="1:9" s="2" customFormat="1" ht="14.1" customHeight="1">
      <c r="A12" s="29" t="s">
        <v>5</v>
      </c>
      <c r="B12" s="21">
        <f>'Perequation horizontale'!H12+'Perequation horizontale'!I12</f>
        <v>33580.452855623524</v>
      </c>
      <c r="C12" s="21" t="str">
        <f>'Perequation verticale'!I11</f>
        <v/>
      </c>
      <c r="D12" s="6">
        <f t="shared" si="0"/>
        <v>33580.452855623524</v>
      </c>
      <c r="E12" s="7">
        <v>1319436</v>
      </c>
      <c r="F12" s="99">
        <f t="shared" si="1"/>
        <v>2.5450611363964244</v>
      </c>
      <c r="G12" s="100">
        <f t="shared" si="2"/>
        <v>132.20650730560442</v>
      </c>
      <c r="I12" s="101">
        <v>254</v>
      </c>
    </row>
    <row r="13" spans="1:9" s="2" customFormat="1" ht="14.1" customHeight="1">
      <c r="A13" s="29" t="s">
        <v>6</v>
      </c>
      <c r="B13" s="21">
        <f>'Perequation horizontale'!H13+'Perequation horizontale'!I13</f>
        <v>1312842.3933193649</v>
      </c>
      <c r="C13" s="21" t="str">
        <f>'Perequation verticale'!I12</f>
        <v/>
      </c>
      <c r="D13" s="6">
        <f t="shared" si="0"/>
        <v>1312842.3933193649</v>
      </c>
      <c r="E13" s="7">
        <v>20760300</v>
      </c>
      <c r="F13" s="99">
        <f t="shared" si="1"/>
        <v>6.3238122441359943</v>
      </c>
      <c r="G13" s="100">
        <f t="shared" si="2"/>
        <v>295.68522372057765</v>
      </c>
      <c r="I13" s="101">
        <v>4440</v>
      </c>
    </row>
    <row r="14" spans="1:9" s="2" customFormat="1" ht="14.1" customHeight="1">
      <c r="A14" s="29" t="s">
        <v>7</v>
      </c>
      <c r="B14" s="21">
        <f>'Perequation horizontale'!H14+'Perequation horizontale'!I14</f>
        <v>-350685.10210288299</v>
      </c>
      <c r="C14" s="21" t="str">
        <f>'Perequation verticale'!I13</f>
        <v/>
      </c>
      <c r="D14" s="6">
        <f t="shared" si="0"/>
        <v>-350685.10210288299</v>
      </c>
      <c r="E14" s="7">
        <v>5051090.45</v>
      </c>
      <c r="F14" s="99">
        <f t="shared" si="1"/>
        <v>-6.9427602925400596</v>
      </c>
      <c r="G14" s="100">
        <f t="shared" si="2"/>
        <v>-364.91685962839023</v>
      </c>
      <c r="I14" s="101">
        <v>961</v>
      </c>
    </row>
    <row r="15" spans="1:9" s="2" customFormat="1" ht="14.1" customHeight="1">
      <c r="A15" s="29" t="s">
        <v>8</v>
      </c>
      <c r="B15" s="21">
        <f>'Perequation horizontale'!H15+'Perequation horizontale'!I15</f>
        <v>-776399.1038425524</v>
      </c>
      <c r="C15" s="21" t="str">
        <f>'Perequation verticale'!I14</f>
        <v/>
      </c>
      <c r="D15" s="6">
        <f t="shared" si="0"/>
        <v>-776399.1038425524</v>
      </c>
      <c r="E15" s="7">
        <v>30432178</v>
      </c>
      <c r="F15" s="99">
        <f t="shared" si="1"/>
        <v>-2.5512439623695435</v>
      </c>
      <c r="G15" s="100">
        <f t="shared" si="2"/>
        <v>-156.69003104794197</v>
      </c>
      <c r="I15" s="101">
        <v>4955</v>
      </c>
    </row>
    <row r="16" spans="1:9" s="2" customFormat="1" ht="14.1" customHeight="1">
      <c r="A16" s="29" t="s">
        <v>9</v>
      </c>
      <c r="B16" s="21">
        <f>'Perequation horizontale'!H16+'Perequation horizontale'!I16</f>
        <v>1048265.9663817643</v>
      </c>
      <c r="C16" s="21" t="str">
        <f>'Perequation verticale'!I15</f>
        <v/>
      </c>
      <c r="D16" s="6">
        <f t="shared" si="0"/>
        <v>1048265.9663817643</v>
      </c>
      <c r="E16" s="7">
        <v>24041200</v>
      </c>
      <c r="F16" s="99">
        <f t="shared" si="1"/>
        <v>4.3602896959459772</v>
      </c>
      <c r="G16" s="100">
        <f t="shared" si="2"/>
        <v>229.27952020598519</v>
      </c>
      <c r="I16" s="101">
        <v>4572</v>
      </c>
    </row>
    <row r="17" spans="1:9" s="2" customFormat="1" ht="14.1" customHeight="1">
      <c r="A17" s="29" t="s">
        <v>10</v>
      </c>
      <c r="B17" s="21">
        <f>'Perequation horizontale'!H17+'Perequation horizontale'!I17</f>
        <v>2554337.1424450898</v>
      </c>
      <c r="C17" s="21" t="str">
        <f>'Perequation verticale'!I16</f>
        <v/>
      </c>
      <c r="D17" s="6">
        <f t="shared" si="0"/>
        <v>2554337.1424450898</v>
      </c>
      <c r="E17" s="7">
        <v>23995780</v>
      </c>
      <c r="F17" s="99">
        <f t="shared" si="1"/>
        <v>10.644943162693982</v>
      </c>
      <c r="G17" s="100">
        <f t="shared" si="2"/>
        <v>463.49793911179273</v>
      </c>
      <c r="I17" s="101">
        <v>5511</v>
      </c>
    </row>
    <row r="18" spans="1:9" s="2" customFormat="1" ht="14.1" customHeight="1">
      <c r="A18" s="29" t="s">
        <v>11</v>
      </c>
      <c r="B18" s="21">
        <f>'Perequation horizontale'!H18+'Perequation horizontale'!I18</f>
        <v>2403606.8905593799</v>
      </c>
      <c r="C18" s="21" t="str">
        <f>'Perequation verticale'!I17</f>
        <v/>
      </c>
      <c r="D18" s="6">
        <f t="shared" si="0"/>
        <v>2403606.8905593799</v>
      </c>
      <c r="E18" s="7">
        <v>9948800</v>
      </c>
      <c r="F18" s="99">
        <f t="shared" si="1"/>
        <v>24.159766912184182</v>
      </c>
      <c r="G18" s="100">
        <f t="shared" si="2"/>
        <v>1512.6538014848206</v>
      </c>
      <c r="I18" s="101">
        <v>1589</v>
      </c>
    </row>
    <row r="19" spans="1:9" s="2" customFormat="1" ht="14.1" customHeight="1">
      <c r="A19" s="29" t="s">
        <v>12</v>
      </c>
      <c r="B19" s="21">
        <f>'Perequation horizontale'!H19+'Perequation horizontale'!I19</f>
        <v>-304985.36996707041</v>
      </c>
      <c r="C19" s="21" t="str">
        <f>'Perequation verticale'!I18</f>
        <v/>
      </c>
      <c r="D19" s="6">
        <f t="shared" si="0"/>
        <v>-304985.36996707041</v>
      </c>
      <c r="E19" s="7">
        <v>26661153.550000001</v>
      </c>
      <c r="F19" s="99">
        <f t="shared" si="1"/>
        <v>-1.1439316359478016</v>
      </c>
      <c r="G19" s="100">
        <f t="shared" si="2"/>
        <v>-53.50620525738077</v>
      </c>
      <c r="I19" s="101">
        <v>5700</v>
      </c>
    </row>
    <row r="20" spans="1:9" s="2" customFormat="1" ht="14.1" customHeight="1">
      <c r="A20" s="29" t="s">
        <v>13</v>
      </c>
      <c r="B20" s="21">
        <f>'Perequation horizontale'!H20+'Perequation horizontale'!I20</f>
        <v>624439.00813352002</v>
      </c>
      <c r="C20" s="21" t="str">
        <f>'Perequation verticale'!I19</f>
        <v/>
      </c>
      <c r="D20" s="6">
        <f t="shared" si="0"/>
        <v>624439.00813352002</v>
      </c>
      <c r="E20" s="7">
        <v>20115200</v>
      </c>
      <c r="F20" s="99">
        <f t="shared" si="1"/>
        <v>3.1043141909278553</v>
      </c>
      <c r="G20" s="100">
        <f t="shared" si="2"/>
        <v>134.02854864424125</v>
      </c>
      <c r="I20" s="101">
        <v>4659</v>
      </c>
    </row>
    <row r="21" spans="1:9" s="2" customFormat="1" ht="14.1" customHeight="1">
      <c r="A21" s="29" t="s">
        <v>14</v>
      </c>
      <c r="B21" s="21">
        <f>'Perequation horizontale'!H21+'Perequation horizontale'!I21</f>
        <v>767562.75154758536</v>
      </c>
      <c r="C21" s="21" t="str">
        <f>'Perequation verticale'!I20</f>
        <v/>
      </c>
      <c r="D21" s="6">
        <f t="shared" si="0"/>
        <v>767562.75154758536</v>
      </c>
      <c r="E21" s="7">
        <v>7406988</v>
      </c>
      <c r="F21" s="99">
        <f t="shared" si="1"/>
        <v>10.362683881053748</v>
      </c>
      <c r="G21" s="100">
        <f t="shared" si="2"/>
        <v>429.52588223144119</v>
      </c>
      <c r="I21" s="101">
        <v>1787</v>
      </c>
    </row>
    <row r="22" spans="1:9" s="2" customFormat="1" ht="14.1" customHeight="1">
      <c r="A22" s="29" t="s">
        <v>15</v>
      </c>
      <c r="B22" s="21">
        <f>'Perequation horizontale'!H22+'Perequation horizontale'!I22</f>
        <v>23737.154315830234</v>
      </c>
      <c r="C22" s="21" t="str">
        <f>'Perequation verticale'!I21</f>
        <v/>
      </c>
      <c r="D22" s="6">
        <f t="shared" si="0"/>
        <v>23737.154315830234</v>
      </c>
      <c r="E22" s="7">
        <v>4495090</v>
      </c>
      <c r="F22" s="99">
        <f t="shared" si="1"/>
        <v>0.52806849953683321</v>
      </c>
      <c r="G22" s="100">
        <f t="shared" si="2"/>
        <v>22.414687739216461</v>
      </c>
      <c r="I22" s="101">
        <v>1059</v>
      </c>
    </row>
    <row r="23" spans="1:9" s="2" customFormat="1" ht="14.1" customHeight="1">
      <c r="A23" s="29" t="s">
        <v>16</v>
      </c>
      <c r="B23" s="21">
        <f>'Perequation horizontale'!H23+'Perequation horizontale'!I23</f>
        <v>-62464.788539646579</v>
      </c>
      <c r="C23" s="21" t="str">
        <f>'Perequation verticale'!I22</f>
        <v/>
      </c>
      <c r="D23" s="6">
        <f t="shared" si="0"/>
        <v>-62464.788539646579</v>
      </c>
      <c r="E23" s="7">
        <v>381327.2</v>
      </c>
      <c r="F23" s="99">
        <f t="shared" si="1"/>
        <v>-16.380889834149407</v>
      </c>
      <c r="G23" s="100">
        <f t="shared" si="2"/>
        <v>-657.52408989101662</v>
      </c>
      <c r="I23" s="101">
        <v>95</v>
      </c>
    </row>
    <row r="24" spans="1:9" s="2" customFormat="1" ht="14.1" customHeight="1">
      <c r="A24" s="29" t="s">
        <v>17</v>
      </c>
      <c r="B24" s="21">
        <f>'Perequation horizontale'!H24+'Perequation horizontale'!I24</f>
        <v>844103.24565451255</v>
      </c>
      <c r="C24" s="21" t="str">
        <f>'Perequation verticale'!I23</f>
        <v/>
      </c>
      <c r="D24" s="6">
        <f t="shared" si="0"/>
        <v>844103.24565451255</v>
      </c>
      <c r="E24" s="7">
        <v>14764416</v>
      </c>
      <c r="F24" s="99">
        <f t="shared" si="1"/>
        <v>5.7171461821077951</v>
      </c>
      <c r="G24" s="100">
        <f t="shared" si="2"/>
        <v>220.10514880169819</v>
      </c>
      <c r="I24" s="101">
        <v>3835</v>
      </c>
    </row>
    <row r="25" spans="1:9" s="2" customFormat="1" ht="14.1" customHeight="1">
      <c r="A25" s="29" t="s">
        <v>18</v>
      </c>
      <c r="B25" s="21">
        <f>'Perequation horizontale'!H25+'Perequation horizontale'!I25</f>
        <v>1084887.5554914582</v>
      </c>
      <c r="C25" s="21" t="str">
        <f>'Perequation verticale'!I24</f>
        <v/>
      </c>
      <c r="D25" s="6">
        <f t="shared" si="0"/>
        <v>1084887.5554914582</v>
      </c>
      <c r="E25" s="7">
        <v>8350894</v>
      </c>
      <c r="F25" s="99">
        <f t="shared" si="1"/>
        <v>12.991274413152151</v>
      </c>
      <c r="G25" s="100">
        <f t="shared" si="2"/>
        <v>560.95530273601764</v>
      </c>
      <c r="I25" s="101">
        <v>1934</v>
      </c>
    </row>
    <row r="26" spans="1:9" s="2" customFormat="1" ht="14.1" customHeight="1">
      <c r="A26" s="29" t="s">
        <v>19</v>
      </c>
      <c r="B26" s="21">
        <f>'Perequation horizontale'!H26+'Perequation horizontale'!I26</f>
        <v>-245697.01144448904</v>
      </c>
      <c r="C26" s="21" t="str">
        <f>'Perequation verticale'!I25</f>
        <v/>
      </c>
      <c r="D26" s="6">
        <f t="shared" si="0"/>
        <v>-245697.01144448904</v>
      </c>
      <c r="E26" s="7">
        <v>10711310</v>
      </c>
      <c r="F26" s="99">
        <f t="shared" si="1"/>
        <v>-2.2938091740831794</v>
      </c>
      <c r="G26" s="100">
        <f t="shared" si="2"/>
        <v>-101.52769067954092</v>
      </c>
      <c r="I26" s="101">
        <v>2420</v>
      </c>
    </row>
    <row r="27" spans="1:9" s="2" customFormat="1" ht="14.1" customHeight="1">
      <c r="A27" s="29" t="s">
        <v>20</v>
      </c>
      <c r="B27" s="21">
        <f>'Perequation horizontale'!H27+'Perequation horizontale'!I27</f>
        <v>-5102.4432501630945</v>
      </c>
      <c r="C27" s="21" t="str">
        <f>'Perequation verticale'!I26</f>
        <v/>
      </c>
      <c r="D27" s="6">
        <f t="shared" si="0"/>
        <v>-5102.4432501630945</v>
      </c>
      <c r="E27" s="7">
        <v>707745</v>
      </c>
      <c r="F27" s="99">
        <f t="shared" si="1"/>
        <v>-0.72094373682090218</v>
      </c>
      <c r="G27" s="100">
        <f t="shared" si="2"/>
        <v>-22.983978604338265</v>
      </c>
      <c r="I27" s="101">
        <v>222</v>
      </c>
    </row>
    <row r="28" spans="1:9" s="2" customFormat="1" ht="14.1" customHeight="1">
      <c r="A28" s="29" t="s">
        <v>21</v>
      </c>
      <c r="B28" s="21">
        <f>'Perequation horizontale'!H28+'Perequation horizontale'!I28</f>
        <v>-177498.25330426259</v>
      </c>
      <c r="C28" s="21">
        <f>'Perequation verticale'!I27</f>
        <v>-3799.0900690146964</v>
      </c>
      <c r="D28" s="6">
        <f t="shared" si="0"/>
        <v>-181297.34337327728</v>
      </c>
      <c r="E28" s="7">
        <v>889128</v>
      </c>
      <c r="F28" s="99">
        <f t="shared" si="1"/>
        <v>-20.39046609411438</v>
      </c>
      <c r="G28" s="100">
        <f t="shared" si="2"/>
        <v>-743.02189907080856</v>
      </c>
      <c r="I28" s="101">
        <v>244</v>
      </c>
    </row>
    <row r="29" spans="1:9" s="2" customFormat="1" ht="14.1" customHeight="1">
      <c r="A29" s="29" t="s">
        <v>22</v>
      </c>
      <c r="B29" s="21">
        <f>'Perequation horizontale'!H29+'Perequation horizontale'!I29</f>
        <v>172511.39092393208</v>
      </c>
      <c r="C29" s="21">
        <f>'Perequation verticale'!I28</f>
        <v>0</v>
      </c>
      <c r="D29" s="6">
        <f t="shared" si="0"/>
        <v>172511.39092393208</v>
      </c>
      <c r="E29" s="7">
        <v>1365373</v>
      </c>
      <c r="F29" s="99">
        <f t="shared" si="1"/>
        <v>12.634744566058659</v>
      </c>
      <c r="G29" s="100">
        <f t="shared" si="2"/>
        <v>663.50534970743104</v>
      </c>
      <c r="I29" s="101">
        <v>260</v>
      </c>
    </row>
    <row r="30" spans="1:9" s="2" customFormat="1" ht="14.1" customHeight="1">
      <c r="A30" s="31" t="s">
        <v>53</v>
      </c>
      <c r="B30" s="21">
        <f>'Perequation horizontale'!H30+'Perequation horizontale'!I30</f>
        <v>-5543930.4856656101</v>
      </c>
      <c r="C30" s="21">
        <f>'Perequation verticale'!I29</f>
        <v>-700513.5182612465</v>
      </c>
      <c r="D30" s="6">
        <f t="shared" si="0"/>
        <v>-6244444.0039268564</v>
      </c>
      <c r="E30" s="7">
        <v>56526000</v>
      </c>
      <c r="F30" s="99">
        <f t="shared" si="1"/>
        <v>-11.047029692401471</v>
      </c>
      <c r="G30" s="100">
        <f t="shared" si="2"/>
        <v>-575.15372606860615</v>
      </c>
      <c r="I30" s="101">
        <v>10857</v>
      </c>
    </row>
    <row r="31" spans="1:9" s="2" customFormat="1" ht="14.1" customHeight="1">
      <c r="A31" s="29" t="s">
        <v>23</v>
      </c>
      <c r="B31" s="21">
        <f>'Perequation horizontale'!H31+'Perequation horizontale'!I31</f>
        <v>-156568.01546175443</v>
      </c>
      <c r="C31" s="21" t="str">
        <f>'Perequation verticale'!I30</f>
        <v/>
      </c>
      <c r="D31" s="6">
        <f t="shared" si="0"/>
        <v>-156568.01546175443</v>
      </c>
      <c r="E31" s="7">
        <v>2457555</v>
      </c>
      <c r="F31" s="99">
        <f t="shared" si="1"/>
        <v>-6.3708855127048807</v>
      </c>
      <c r="G31" s="100">
        <f t="shared" si="2"/>
        <v>-356.64696004955454</v>
      </c>
      <c r="I31" s="101">
        <v>439</v>
      </c>
    </row>
    <row r="32" spans="1:9" s="2" customFormat="1" ht="14.1" customHeight="1">
      <c r="A32" s="29" t="s">
        <v>24</v>
      </c>
      <c r="B32" s="21">
        <f>'Perequation horizontale'!H32+'Perequation horizontale'!I32</f>
        <v>-469154.94664025877</v>
      </c>
      <c r="C32" s="21">
        <f>'Perequation verticale'!I31</f>
        <v>-196163.23464361476</v>
      </c>
      <c r="D32" s="6">
        <f t="shared" si="0"/>
        <v>-665318.18128387351</v>
      </c>
      <c r="E32" s="7">
        <v>3804319</v>
      </c>
      <c r="F32" s="99">
        <f t="shared" si="1"/>
        <v>-17.488496135152534</v>
      </c>
      <c r="G32" s="100">
        <f t="shared" si="2"/>
        <v>-972.68739953782676</v>
      </c>
      <c r="I32" s="101">
        <v>684</v>
      </c>
    </row>
    <row r="33" spans="1:9" s="2" customFormat="1" ht="14.1" customHeight="1">
      <c r="A33" s="29" t="s">
        <v>25</v>
      </c>
      <c r="B33" s="21">
        <f>'Perequation horizontale'!H33+'Perequation horizontale'!I33</f>
        <v>-404910.9818718243</v>
      </c>
      <c r="C33" s="21" t="str">
        <f>'Perequation verticale'!I32</f>
        <v/>
      </c>
      <c r="D33" s="6">
        <f t="shared" si="0"/>
        <v>-404910.9818718243</v>
      </c>
      <c r="E33" s="7">
        <v>8307698</v>
      </c>
      <c r="F33" s="99">
        <f t="shared" si="1"/>
        <v>-4.8739251459528781</v>
      </c>
      <c r="G33" s="100">
        <f t="shared" si="2"/>
        <v>-182.39233417649743</v>
      </c>
      <c r="I33" s="101">
        <v>2220</v>
      </c>
    </row>
    <row r="34" spans="1:9" s="2" customFormat="1" ht="14.1" customHeight="1">
      <c r="A34" s="29" t="s">
        <v>26</v>
      </c>
      <c r="B34" s="21">
        <f>'Perequation horizontale'!H34+'Perequation horizontale'!I34</f>
        <v>-386105.76343113126</v>
      </c>
      <c r="C34" s="21" t="str">
        <f>'Perequation verticale'!I33</f>
        <v/>
      </c>
      <c r="D34" s="6">
        <f t="shared" si="0"/>
        <v>-386105.76343113126</v>
      </c>
      <c r="E34" s="7">
        <v>6479090</v>
      </c>
      <c r="F34" s="99">
        <f t="shared" si="1"/>
        <v>-5.9592591464408002</v>
      </c>
      <c r="G34" s="100">
        <f t="shared" si="2"/>
        <v>-215.94282071092351</v>
      </c>
      <c r="I34" s="101">
        <v>1788</v>
      </c>
    </row>
    <row r="35" spans="1:9" s="2" customFormat="1" ht="14.1" customHeight="1">
      <c r="A35" s="29" t="s">
        <v>27</v>
      </c>
      <c r="B35" s="21">
        <f>'Perequation horizontale'!H35+'Perequation horizontale'!I35</f>
        <v>-257009.48093559756</v>
      </c>
      <c r="C35" s="21" t="str">
        <f>'Perequation verticale'!I34</f>
        <v/>
      </c>
      <c r="D35" s="6">
        <f t="shared" si="0"/>
        <v>-257009.48093559756</v>
      </c>
      <c r="E35" s="7">
        <v>6223000</v>
      </c>
      <c r="F35" s="99">
        <f t="shared" si="1"/>
        <v>-4.1299932658781549</v>
      </c>
      <c r="G35" s="100">
        <f t="shared" si="2"/>
        <v>-159.83176675099349</v>
      </c>
      <c r="I35" s="101">
        <v>1608</v>
      </c>
    </row>
    <row r="36" spans="1:9" s="2" customFormat="1" ht="14.1" customHeight="1">
      <c r="A36" s="29" t="s">
        <v>28</v>
      </c>
      <c r="B36" s="21">
        <f>'Perequation horizontale'!H36+'Perequation horizontale'!I36</f>
        <v>-89131.791281911661</v>
      </c>
      <c r="C36" s="21" t="str">
        <f>'Perequation verticale'!I35</f>
        <v/>
      </c>
      <c r="D36" s="6">
        <f t="shared" si="0"/>
        <v>-89131.791281911661</v>
      </c>
      <c r="E36" s="7">
        <v>1622140</v>
      </c>
      <c r="F36" s="99">
        <f t="shared" si="1"/>
        <v>-5.4947039886761724</v>
      </c>
      <c r="G36" s="100">
        <f t="shared" si="2"/>
        <v>-198.07064729313703</v>
      </c>
      <c r="I36" s="101">
        <v>450</v>
      </c>
    </row>
    <row r="37" spans="1:9" s="2" customFormat="1" ht="14.1" customHeight="1">
      <c r="A37" s="29" t="s">
        <v>29</v>
      </c>
      <c r="B37" s="21">
        <f>'Perequation horizontale'!H37+'Perequation horizontale'!I37</f>
        <v>-3544.6484270057113</v>
      </c>
      <c r="C37" s="21" t="str">
        <f>'Perequation verticale'!I36</f>
        <v/>
      </c>
      <c r="D37" s="6">
        <f t="shared" si="0"/>
        <v>-3544.6484270057113</v>
      </c>
      <c r="E37" s="7">
        <v>1229210</v>
      </c>
      <c r="F37" s="99">
        <f t="shared" si="1"/>
        <v>-0.28836801091804587</v>
      </c>
      <c r="G37" s="100">
        <f t="shared" si="2"/>
        <v>-17.902264782857127</v>
      </c>
      <c r="I37" s="101">
        <v>198</v>
      </c>
    </row>
    <row r="38" spans="1:9" s="2" customFormat="1" ht="14.1" customHeight="1">
      <c r="A38" s="29" t="s">
        <v>30</v>
      </c>
      <c r="B38" s="21">
        <f>'Perequation horizontale'!H38+'Perequation horizontale'!I38</f>
        <v>-122026.19819977443</v>
      </c>
      <c r="C38" s="21" t="str">
        <f>'Perequation verticale'!I37</f>
        <v/>
      </c>
      <c r="D38" s="6">
        <f t="shared" si="0"/>
        <v>-122026.19819977443</v>
      </c>
      <c r="E38" s="7">
        <v>3963148</v>
      </c>
      <c r="F38" s="99">
        <f t="shared" si="1"/>
        <v>-3.0790219845379085</v>
      </c>
      <c r="G38" s="100">
        <f t="shared" si="2"/>
        <v>-102.11397338893258</v>
      </c>
      <c r="I38" s="101">
        <v>1195</v>
      </c>
    </row>
    <row r="39" spans="1:9" s="2" customFormat="1" ht="14.1" customHeight="1">
      <c r="A39" s="29" t="s">
        <v>31</v>
      </c>
      <c r="B39" s="21">
        <f>'Perequation horizontale'!H39+'Perequation horizontale'!I39</f>
        <v>128466.00669404646</v>
      </c>
      <c r="C39" s="21" t="str">
        <f>'Perequation verticale'!I38</f>
        <v/>
      </c>
      <c r="D39" s="6">
        <f t="shared" si="0"/>
        <v>128466.00669404646</v>
      </c>
      <c r="E39" s="7">
        <v>3346665</v>
      </c>
      <c r="F39" s="99">
        <f t="shared" si="1"/>
        <v>3.8386276096964127</v>
      </c>
      <c r="G39" s="100">
        <f t="shared" si="2"/>
        <v>154.77832131812826</v>
      </c>
      <c r="I39" s="101">
        <v>830</v>
      </c>
    </row>
    <row r="40" spans="1:9" s="2" customFormat="1" ht="14.1" customHeight="1">
      <c r="A40" s="29" t="s">
        <v>32</v>
      </c>
      <c r="B40" s="21">
        <f>'Perequation horizontale'!H40+'Perequation horizontale'!I40</f>
        <v>213883.76358371647</v>
      </c>
      <c r="C40" s="21" t="str">
        <f>'Perequation verticale'!I39</f>
        <v/>
      </c>
      <c r="D40" s="6">
        <f t="shared" si="0"/>
        <v>213883.76358371647</v>
      </c>
      <c r="E40" s="7">
        <v>4536224.96</v>
      </c>
      <c r="F40" s="99">
        <f t="shared" si="1"/>
        <v>4.7150166817061132</v>
      </c>
      <c r="G40" s="100">
        <f t="shared" si="2"/>
        <v>188.94325404921949</v>
      </c>
      <c r="I40" s="101">
        <v>1132</v>
      </c>
    </row>
    <row r="41" spans="1:9" s="2" customFormat="1" ht="14.1" customHeight="1">
      <c r="A41" s="29" t="s">
        <v>33</v>
      </c>
      <c r="B41" s="21">
        <f>'Perequation horizontale'!H41+'Perequation horizontale'!I41</f>
        <v>13218.86930614449</v>
      </c>
      <c r="C41" s="21" t="str">
        <f>'Perequation verticale'!I40</f>
        <v/>
      </c>
      <c r="D41" s="6">
        <f t="shared" si="0"/>
        <v>13218.86930614449</v>
      </c>
      <c r="E41" s="7">
        <v>361560</v>
      </c>
      <c r="F41" s="99">
        <f t="shared" si="1"/>
        <v>3.6560651914328162</v>
      </c>
      <c r="G41" s="100">
        <f t="shared" si="2"/>
        <v>136.27700315612876</v>
      </c>
      <c r="I41" s="101">
        <v>97</v>
      </c>
    </row>
    <row r="42" spans="1:9" s="2" customFormat="1" ht="14.1" customHeight="1">
      <c r="A42" s="29" t="s">
        <v>34</v>
      </c>
      <c r="B42" s="21">
        <f>'Perequation horizontale'!H42+'Perequation horizontale'!I42</f>
        <v>727018.27885963733</v>
      </c>
      <c r="C42" s="21" t="str">
        <f>'Perequation verticale'!I41</f>
        <v/>
      </c>
      <c r="D42" s="6">
        <f t="shared" si="0"/>
        <v>727018.27885963733</v>
      </c>
      <c r="E42" s="7">
        <v>7056985</v>
      </c>
      <c r="F42" s="99">
        <f t="shared" si="1"/>
        <v>10.302108887288796</v>
      </c>
      <c r="G42" s="100">
        <f t="shared" si="2"/>
        <v>445.20408993241722</v>
      </c>
      <c r="I42" s="101">
        <v>1633</v>
      </c>
    </row>
    <row r="43" spans="1:9" s="2" customFormat="1" ht="14.1" customHeight="1">
      <c r="A43" s="29" t="s">
        <v>35</v>
      </c>
      <c r="B43" s="21">
        <f>'Perequation horizontale'!H43+'Perequation horizontale'!I43</f>
        <v>12173.985178192503</v>
      </c>
      <c r="C43" s="21" t="str">
        <f>'Perequation verticale'!I42</f>
        <v/>
      </c>
      <c r="D43" s="6">
        <f t="shared" si="0"/>
        <v>12173.985178192503</v>
      </c>
      <c r="E43" s="7">
        <v>3110395</v>
      </c>
      <c r="F43" s="99">
        <f t="shared" si="1"/>
        <v>0.39139675758842535</v>
      </c>
      <c r="G43" s="100">
        <f t="shared" si="2"/>
        <v>13.422254882240907</v>
      </c>
      <c r="I43" s="101">
        <v>907</v>
      </c>
    </row>
    <row r="44" spans="1:9" s="2" customFormat="1" ht="14.1" customHeight="1">
      <c r="A44" s="29" t="s">
        <v>36</v>
      </c>
      <c r="B44" s="21">
        <f>'Perequation horizontale'!H44+'Perequation horizontale'!I44</f>
        <v>-91844.704349059815</v>
      </c>
      <c r="C44" s="21" t="str">
        <f>'Perequation verticale'!I43</f>
        <v/>
      </c>
      <c r="D44" s="6">
        <f t="shared" si="0"/>
        <v>-91844.704349059815</v>
      </c>
      <c r="E44" s="7">
        <v>3538448</v>
      </c>
      <c r="F44" s="99">
        <f t="shared" si="1"/>
        <v>-2.5956211409369252</v>
      </c>
      <c r="G44" s="100">
        <f t="shared" si="2"/>
        <v>-121.80995271758596</v>
      </c>
      <c r="I44" s="101">
        <v>754</v>
      </c>
    </row>
    <row r="45" spans="1:9" s="2" customFormat="1" ht="14.1" customHeight="1">
      <c r="A45" s="29" t="s">
        <v>37</v>
      </c>
      <c r="B45" s="21">
        <f>'Perequation horizontale'!H45+'Perequation horizontale'!I45</f>
        <v>-5770.5537395535503</v>
      </c>
      <c r="C45" s="21" t="str">
        <f>'Perequation verticale'!I44</f>
        <v/>
      </c>
      <c r="D45" s="6">
        <f t="shared" si="0"/>
        <v>-5770.5537395535503</v>
      </c>
      <c r="E45" s="7">
        <v>1651949</v>
      </c>
      <c r="F45" s="99">
        <f t="shared" si="1"/>
        <v>-0.34931791111914173</v>
      </c>
      <c r="G45" s="100">
        <f t="shared" si="2"/>
        <v>-13.419892417566397</v>
      </c>
      <c r="I45" s="101">
        <v>430</v>
      </c>
    </row>
    <row r="46" spans="1:9" s="2" customFormat="1" ht="14.1" customHeight="1">
      <c r="A46" s="29" t="s">
        <v>38</v>
      </c>
      <c r="B46" s="21">
        <f>'Perequation horizontale'!H46+'Perequation horizontale'!I46</f>
        <v>-103807.19546934587</v>
      </c>
      <c r="C46" s="21" t="str">
        <f>'Perequation verticale'!I45</f>
        <v/>
      </c>
      <c r="D46" s="6">
        <f t="shared" si="0"/>
        <v>-103807.19546934587</v>
      </c>
      <c r="E46" s="7">
        <v>2803457.25</v>
      </c>
      <c r="F46" s="99">
        <f t="shared" si="1"/>
        <v>-3.7028278376403234</v>
      </c>
      <c r="G46" s="100">
        <f t="shared" si="2"/>
        <v>-149.57809145438887</v>
      </c>
      <c r="I46" s="101">
        <v>694</v>
      </c>
    </row>
    <row r="47" spans="1:9" s="2" customFormat="1" ht="14.1" customHeight="1">
      <c r="A47" s="29" t="s">
        <v>39</v>
      </c>
      <c r="B47" s="21">
        <f>'Perequation horizontale'!H47+'Perequation horizontale'!I47</f>
        <v>-84227.82368674106</v>
      </c>
      <c r="C47" s="21" t="str">
        <f>'Perequation verticale'!I46</f>
        <v/>
      </c>
      <c r="D47" s="6">
        <f t="shared" si="0"/>
        <v>-84227.82368674106</v>
      </c>
      <c r="E47" s="7">
        <v>5315387</v>
      </c>
      <c r="F47" s="99">
        <f t="shared" si="1"/>
        <v>-1.5846037868313456</v>
      </c>
      <c r="G47" s="100">
        <f t="shared" si="2"/>
        <v>-56.642786608433802</v>
      </c>
      <c r="I47" s="101">
        <v>1487</v>
      </c>
    </row>
    <row r="48" spans="1:9" s="2" customFormat="1" ht="14.1" customHeight="1">
      <c r="A48" s="29" t="s">
        <v>40</v>
      </c>
      <c r="B48" s="21">
        <f>'Perequation horizontale'!H48+'Perequation horizontale'!I48</f>
        <v>151571.30626121699</v>
      </c>
      <c r="C48" s="21" t="str">
        <f>'Perequation verticale'!I47</f>
        <v/>
      </c>
      <c r="D48" s="6">
        <f t="shared" si="0"/>
        <v>151571.30626121699</v>
      </c>
      <c r="E48" s="7">
        <v>2415403</v>
      </c>
      <c r="F48" s="99">
        <f t="shared" si="1"/>
        <v>6.2751974002357782</v>
      </c>
      <c r="G48" s="100">
        <f t="shared" si="2"/>
        <v>267.3215277975608</v>
      </c>
      <c r="I48" s="101">
        <v>567</v>
      </c>
    </row>
    <row r="49" spans="1:9" s="2" customFormat="1" ht="14.1" customHeight="1">
      <c r="A49" s="29" t="s">
        <v>41</v>
      </c>
      <c r="B49" s="21">
        <f>'Perequation horizontale'!H49+'Perequation horizontale'!I49</f>
        <v>-716363.19288403669</v>
      </c>
      <c r="C49" s="21" t="str">
        <f>'Perequation verticale'!I48</f>
        <v/>
      </c>
      <c r="D49" s="6">
        <f t="shared" si="0"/>
        <v>-716363.19288403669</v>
      </c>
      <c r="E49" s="7">
        <v>71846335</v>
      </c>
      <c r="F49" s="99">
        <f t="shared" si="1"/>
        <v>-0.99707687648094601</v>
      </c>
      <c r="G49" s="100">
        <f t="shared" si="2"/>
        <v>-71.110104514992727</v>
      </c>
      <c r="I49" s="101">
        <v>10074</v>
      </c>
    </row>
    <row r="50" spans="1:9" s="2" customFormat="1" ht="14.1" customHeight="1">
      <c r="A50" s="29" t="s">
        <v>42</v>
      </c>
      <c r="B50" s="21">
        <f>'Perequation horizontale'!H50+'Perequation horizontale'!I50</f>
        <v>210270.1697742359</v>
      </c>
      <c r="C50" s="21" t="str">
        <f>'Perequation verticale'!I49</f>
        <v/>
      </c>
      <c r="D50" s="6">
        <f t="shared" si="0"/>
        <v>210270.1697742359</v>
      </c>
      <c r="E50" s="7">
        <v>5912868.2300000004</v>
      </c>
      <c r="F50" s="99">
        <f t="shared" si="1"/>
        <v>3.5561450313976617</v>
      </c>
      <c r="G50" s="100">
        <f t="shared" si="2"/>
        <v>190.28974640202344</v>
      </c>
      <c r="I50" s="101">
        <v>1105</v>
      </c>
    </row>
    <row r="51" spans="1:9" s="2" customFormat="1" ht="14.1" customHeight="1">
      <c r="A51" s="29" t="s">
        <v>43</v>
      </c>
      <c r="B51" s="21">
        <f>'Perequation horizontale'!H51+'Perequation horizontale'!I51</f>
        <v>-178313.23189743169</v>
      </c>
      <c r="C51" s="21" t="str">
        <f>'Perequation verticale'!I50</f>
        <v/>
      </c>
      <c r="D51" s="6">
        <f t="shared" si="0"/>
        <v>-178313.23189743169</v>
      </c>
      <c r="E51" s="7">
        <v>1040064</v>
      </c>
      <c r="F51" s="99">
        <f t="shared" si="1"/>
        <v>-17.144448024105412</v>
      </c>
      <c r="G51" s="100">
        <f t="shared" si="2"/>
        <v>-557.22884967947402</v>
      </c>
      <c r="I51" s="101">
        <v>320</v>
      </c>
    </row>
    <row r="52" spans="1:9" s="2" customFormat="1" ht="14.1" customHeight="1">
      <c r="A52" s="29" t="s">
        <v>44</v>
      </c>
      <c r="B52" s="21">
        <f>'Perequation horizontale'!H52+'Perequation horizontale'!I52</f>
        <v>-323701.08367958781</v>
      </c>
      <c r="C52" s="21" t="str">
        <f>'Perequation verticale'!I51</f>
        <v/>
      </c>
      <c r="D52" s="6">
        <f t="shared" si="0"/>
        <v>-323701.08367958781</v>
      </c>
      <c r="E52" s="7">
        <v>2138430</v>
      </c>
      <c r="F52" s="99">
        <f t="shared" si="1"/>
        <v>-15.137324283684189</v>
      </c>
      <c r="G52" s="100">
        <f t="shared" si="2"/>
        <v>-506.57446585225011</v>
      </c>
      <c r="I52" s="101">
        <v>639</v>
      </c>
    </row>
    <row r="53" spans="1:9" s="2" customFormat="1" ht="14.1" customHeight="1">
      <c r="A53" s="29" t="s">
        <v>45</v>
      </c>
      <c r="B53" s="21">
        <f>'Perequation horizontale'!H53+'Perequation horizontale'!I53</f>
        <v>-165038.80982768038</v>
      </c>
      <c r="C53" s="21" t="str">
        <f>'Perequation verticale'!I52</f>
        <v/>
      </c>
      <c r="D53" s="6">
        <f t="shared" si="0"/>
        <v>-165038.80982768038</v>
      </c>
      <c r="E53" s="7">
        <v>1527009</v>
      </c>
      <c r="F53" s="99">
        <f t="shared" si="1"/>
        <v>-10.807978854589619</v>
      </c>
      <c r="G53" s="100">
        <f t="shared" si="2"/>
        <v>-353.40216237190657</v>
      </c>
      <c r="I53" s="101">
        <v>467</v>
      </c>
    </row>
    <row r="54" spans="1:9" s="2" customFormat="1" ht="14.1" customHeight="1">
      <c r="A54" s="29" t="s">
        <v>46</v>
      </c>
      <c r="B54" s="21">
        <f>'Perequation horizontale'!H54+'Perequation horizontale'!I54</f>
        <v>-623544.22118517337</v>
      </c>
      <c r="C54" s="21" t="str">
        <f>'Perequation verticale'!I53</f>
        <v/>
      </c>
      <c r="D54" s="6">
        <f t="shared" si="0"/>
        <v>-623544.22118517337</v>
      </c>
      <c r="E54" s="7">
        <v>5106060</v>
      </c>
      <c r="F54" s="99">
        <f t="shared" si="1"/>
        <v>-12.211846730848706</v>
      </c>
      <c r="G54" s="100">
        <f t="shared" si="2"/>
        <v>-497.64103845584469</v>
      </c>
      <c r="I54" s="101">
        <v>1253</v>
      </c>
    </row>
    <row r="55" spans="1:9" s="2" customFormat="1" ht="14.1" customHeight="1">
      <c r="A55" s="29" t="s">
        <v>47</v>
      </c>
      <c r="B55" s="21">
        <f>'Perequation horizontale'!H55+'Perequation horizontale'!I55</f>
        <v>-108069.88121869449</v>
      </c>
      <c r="C55" s="21" t="str">
        <f>'Perequation verticale'!I54</f>
        <v/>
      </c>
      <c r="D55" s="6">
        <f t="shared" si="0"/>
        <v>-108069.88121869449</v>
      </c>
      <c r="E55" s="7">
        <v>931138.3</v>
      </c>
      <c r="F55" s="99">
        <f t="shared" si="1"/>
        <v>-11.606211581963118</v>
      </c>
      <c r="G55" s="100">
        <f t="shared" si="2"/>
        <v>-448.4227436460352</v>
      </c>
      <c r="I55" s="101">
        <v>241</v>
      </c>
    </row>
    <row r="56" spans="1:9" s="2" customFormat="1" ht="14.1" customHeight="1">
      <c r="A56" s="29" t="s">
        <v>48</v>
      </c>
      <c r="B56" s="21">
        <f>'Perequation horizontale'!H56+'Perequation horizontale'!I56</f>
        <v>-15625815.363496527</v>
      </c>
      <c r="C56" s="21" t="str">
        <f>'Perequation verticale'!I55</f>
        <v/>
      </c>
      <c r="D56" s="6">
        <f t="shared" si="0"/>
        <v>-15625815.363496527</v>
      </c>
      <c r="E56" s="7">
        <v>221293330</v>
      </c>
      <c r="F56" s="99">
        <f t="shared" si="1"/>
        <v>-7.0611325535643239</v>
      </c>
      <c r="G56" s="100">
        <f t="shared" si="2"/>
        <v>-412.94438064208583</v>
      </c>
      <c r="I56" s="101">
        <v>37840</v>
      </c>
    </row>
    <row r="57" spans="1:9" s="2" customFormat="1" ht="14.1" customHeight="1">
      <c r="A57" s="29" t="s">
        <v>49</v>
      </c>
      <c r="B57" s="21">
        <f>'Perequation horizontale'!H57+'Perequation horizontale'!I57</f>
        <v>-124898.26664463925</v>
      </c>
      <c r="C57" s="21" t="str">
        <f>'Perequation verticale'!I56</f>
        <v/>
      </c>
      <c r="D57" s="6">
        <f t="shared" si="0"/>
        <v>-124898.26664463925</v>
      </c>
      <c r="E57" s="7">
        <v>735880</v>
      </c>
      <c r="F57" s="99">
        <f t="shared" si="1"/>
        <v>-16.972640463749421</v>
      </c>
      <c r="G57" s="100">
        <f t="shared" si="2"/>
        <v>-560.08191320466028</v>
      </c>
      <c r="I57" s="101">
        <v>223</v>
      </c>
    </row>
    <row r="58" spans="1:9" s="2" customFormat="1" ht="14.1" customHeight="1" thickBot="1">
      <c r="A58" s="49" t="s">
        <v>50</v>
      </c>
      <c r="B58" s="50">
        <f>'Perequation horizontale'!H58+'Perequation horizontale'!I58</f>
        <v>-267410.8448542601</v>
      </c>
      <c r="C58" s="50" t="str">
        <f>'Perequation verticale'!I57</f>
        <v/>
      </c>
      <c r="D58" s="13">
        <f t="shared" si="0"/>
        <v>-267410.8448542601</v>
      </c>
      <c r="E58" s="12">
        <v>4596840</v>
      </c>
      <c r="F58" s="102">
        <f t="shared" si="1"/>
        <v>-5.81727545127218</v>
      </c>
      <c r="G58" s="103">
        <f t="shared" si="2"/>
        <v>-276.53655103853163</v>
      </c>
      <c r="I58" s="101">
        <v>967</v>
      </c>
    </row>
    <row r="59" spans="1:9" s="105" customFormat="1" ht="20.100000000000001" customHeight="1" thickBot="1">
      <c r="A59" s="54" t="s">
        <v>51</v>
      </c>
      <c r="B59" s="55">
        <f>'Perequation horizontale'!H59</f>
        <v>28226759.57558421</v>
      </c>
      <c r="C59" s="55">
        <f>-SUM(C6:C58)</f>
        <v>900475.84297387593</v>
      </c>
      <c r="D59" s="55">
        <f>SUM(B59:C59)</f>
        <v>29127235.418558087</v>
      </c>
      <c r="E59" s="55">
        <f>SUM(E6:E58)</f>
        <v>984616583.94000006</v>
      </c>
      <c r="F59" s="104">
        <f t="shared" si="1"/>
        <v>2.958231243882139</v>
      </c>
      <c r="G59" s="56">
        <f t="shared" si="2"/>
        <v>168.35676420624412</v>
      </c>
      <c r="I59" s="106">
        <f>SUM(I6:I58)</f>
        <v>173009</v>
      </c>
    </row>
    <row r="60" spans="1:9" s="2" customFormat="1" ht="20.100000000000001" customHeight="1" thickBot="1">
      <c r="A60" s="51" t="s">
        <v>103</v>
      </c>
      <c r="B60" s="52"/>
      <c r="C60" s="52"/>
      <c r="D60" s="52"/>
      <c r="E60" s="52"/>
      <c r="F60" s="52"/>
      <c r="G60" s="53"/>
      <c r="I60" s="98"/>
    </row>
    <row r="61" spans="1:9" s="2" customFormat="1" ht="12.6" customHeight="1">
      <c r="B61" s="3"/>
      <c r="C61" s="3"/>
      <c r="D61" s="3"/>
      <c r="E61" s="3"/>
      <c r="F61" s="3"/>
      <c r="G61" s="3"/>
      <c r="I61" s="98"/>
    </row>
    <row r="62" spans="1:9" s="2" customFormat="1" ht="12.6" customHeight="1">
      <c r="I62" s="98"/>
    </row>
    <row r="63" spans="1:9" s="2" customFormat="1" ht="12.6" customHeight="1">
      <c r="I63" s="98"/>
    </row>
  </sheetData>
  <sheetProtection sheet="1" objects="1" scenarios="1"/>
  <mergeCells count="3">
    <mergeCell ref="B2:D3"/>
    <mergeCell ref="A2:A5"/>
    <mergeCell ref="D4:D5"/>
  </mergeCells>
  <printOptions horizontalCentered="1"/>
  <pageMargins left="0" right="0" top="0" bottom="0" header="0.31496062992125984" footer="0.31496062992125984"/>
  <pageSetup paperSize="9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5"/>
  <sheetViews>
    <sheetView zoomScale="170" zoomScaleNormal="170" workbookViewId="0">
      <pane xSplit="2" ySplit="3" topLeftCell="C4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ColWidth="10.7109375" defaultRowHeight="12.6" customHeight="1"/>
  <cols>
    <col min="1" max="1" width="4.7109375" style="145" customWidth="1"/>
    <col min="2" max="2" width="24.7109375" style="146" customWidth="1"/>
    <col min="3" max="3" width="12.7109375" style="146" customWidth="1"/>
    <col min="4" max="4" width="2.7109375" style="146" customWidth="1"/>
    <col min="5" max="5" width="4.7109375" style="147" customWidth="1"/>
    <col min="6" max="6" width="24.7109375" style="146" customWidth="1"/>
    <col min="7" max="7" width="12.7109375" style="146" customWidth="1"/>
    <col min="8" max="48" width="10.7109375" style="95"/>
    <col min="49" max="16384" width="10.7109375" style="4"/>
  </cols>
  <sheetData>
    <row r="1" spans="1:7" s="94" customFormat="1" ht="24.95" customHeight="1" thickBot="1">
      <c r="A1" s="15" t="s">
        <v>125</v>
      </c>
      <c r="B1" s="1"/>
      <c r="C1" s="1"/>
      <c r="D1" s="1"/>
      <c r="E1" s="5"/>
      <c r="F1" s="1"/>
      <c r="G1" s="1"/>
    </row>
    <row r="2" spans="1:7" s="2" customFormat="1" ht="12.6" customHeight="1">
      <c r="A2" s="107" t="s">
        <v>63</v>
      </c>
      <c r="B2" s="108"/>
      <c r="C2" s="109" t="s">
        <v>83</v>
      </c>
      <c r="D2" s="110"/>
      <c r="E2" s="107"/>
      <c r="F2" s="108" t="s">
        <v>63</v>
      </c>
      <c r="G2" s="109" t="s">
        <v>84</v>
      </c>
    </row>
    <row r="3" spans="1:7" s="2" customFormat="1" ht="12.6" customHeight="1" thickBot="1">
      <c r="A3" s="111"/>
      <c r="B3" s="112"/>
      <c r="C3" s="113" t="s">
        <v>87</v>
      </c>
      <c r="D3" s="110"/>
      <c r="E3" s="111"/>
      <c r="F3" s="112"/>
      <c r="G3" s="113" t="s">
        <v>54</v>
      </c>
    </row>
    <row r="4" spans="1:7" s="2" customFormat="1" ht="14.1" customHeight="1">
      <c r="A4" s="114">
        <v>1</v>
      </c>
      <c r="B4" s="115" t="s">
        <v>21</v>
      </c>
      <c r="C4" s="116">
        <v>-20.39046609411438</v>
      </c>
      <c r="D4" s="117"/>
      <c r="E4" s="114">
        <v>1</v>
      </c>
      <c r="F4" s="115" t="s">
        <v>24</v>
      </c>
      <c r="G4" s="118">
        <v>-972.68739953782676</v>
      </c>
    </row>
    <row r="5" spans="1:7" s="2" customFormat="1" ht="14.1" customHeight="1">
      <c r="A5" s="119">
        <v>2</v>
      </c>
      <c r="B5" s="120" t="s">
        <v>24</v>
      </c>
      <c r="C5" s="121">
        <v>-17.488496135152534</v>
      </c>
      <c r="D5" s="117"/>
      <c r="E5" s="119">
        <v>2</v>
      </c>
      <c r="F5" s="120" t="s">
        <v>21</v>
      </c>
      <c r="G5" s="122">
        <v>-743.02189907080856</v>
      </c>
    </row>
    <row r="6" spans="1:7" s="2" customFormat="1" ht="14.1" customHeight="1">
      <c r="A6" s="119">
        <v>3</v>
      </c>
      <c r="B6" s="120" t="s">
        <v>43</v>
      </c>
      <c r="C6" s="121">
        <v>-17.144448024105412</v>
      </c>
      <c r="D6" s="117"/>
      <c r="E6" s="119">
        <v>3</v>
      </c>
      <c r="F6" s="120" t="s">
        <v>16</v>
      </c>
      <c r="G6" s="122">
        <v>-657.52408989101662</v>
      </c>
    </row>
    <row r="7" spans="1:7" s="2" customFormat="1" ht="14.1" customHeight="1">
      <c r="A7" s="119">
        <v>4</v>
      </c>
      <c r="B7" s="120" t="s">
        <v>49</v>
      </c>
      <c r="C7" s="121">
        <v>-16.972640463749421</v>
      </c>
      <c r="D7" s="117"/>
      <c r="E7" s="119">
        <v>4</v>
      </c>
      <c r="F7" s="120" t="s">
        <v>53</v>
      </c>
      <c r="G7" s="122">
        <v>-575.15372606860615</v>
      </c>
    </row>
    <row r="8" spans="1:7" s="2" customFormat="1" ht="14.1" customHeight="1">
      <c r="A8" s="119">
        <v>5</v>
      </c>
      <c r="B8" s="120" t="s">
        <v>16</v>
      </c>
      <c r="C8" s="121">
        <v>-16.380889834149407</v>
      </c>
      <c r="D8" s="117"/>
      <c r="E8" s="119">
        <v>5</v>
      </c>
      <c r="F8" s="120" t="s">
        <v>49</v>
      </c>
      <c r="G8" s="122">
        <v>-560.08191320466028</v>
      </c>
    </row>
    <row r="9" spans="1:7" s="2" customFormat="1" ht="14.1" customHeight="1">
      <c r="A9" s="119">
        <v>6</v>
      </c>
      <c r="B9" s="120" t="s">
        <v>44</v>
      </c>
      <c r="C9" s="121">
        <v>-15.137324283684189</v>
      </c>
      <c r="D9" s="117"/>
      <c r="E9" s="119">
        <v>6</v>
      </c>
      <c r="F9" s="120" t="s">
        <v>43</v>
      </c>
      <c r="G9" s="122">
        <v>-557.22884967947402</v>
      </c>
    </row>
    <row r="10" spans="1:7" s="2" customFormat="1" ht="14.1" customHeight="1">
      <c r="A10" s="119">
        <v>7</v>
      </c>
      <c r="B10" s="120" t="s">
        <v>46</v>
      </c>
      <c r="C10" s="121">
        <v>-12.211846730848706</v>
      </c>
      <c r="D10" s="117"/>
      <c r="E10" s="119">
        <v>7</v>
      </c>
      <c r="F10" s="120" t="s">
        <v>44</v>
      </c>
      <c r="G10" s="122">
        <v>-506.57446585225011</v>
      </c>
    </row>
    <row r="11" spans="1:7" s="2" customFormat="1" ht="14.1" customHeight="1">
      <c r="A11" s="119">
        <v>8</v>
      </c>
      <c r="B11" s="120" t="s">
        <v>47</v>
      </c>
      <c r="C11" s="121">
        <v>-11.606211581963118</v>
      </c>
      <c r="D11" s="117"/>
      <c r="E11" s="119">
        <v>8</v>
      </c>
      <c r="F11" s="120" t="s">
        <v>46</v>
      </c>
      <c r="G11" s="122">
        <v>-497.64103845584469</v>
      </c>
    </row>
    <row r="12" spans="1:7" s="2" customFormat="1" ht="14.1" customHeight="1">
      <c r="A12" s="119">
        <v>9</v>
      </c>
      <c r="B12" s="120" t="s">
        <v>53</v>
      </c>
      <c r="C12" s="121">
        <v>-11.047029692401471</v>
      </c>
      <c r="D12" s="117"/>
      <c r="E12" s="119">
        <v>9</v>
      </c>
      <c r="F12" s="120" t="s">
        <v>47</v>
      </c>
      <c r="G12" s="122">
        <v>-448.4227436460352</v>
      </c>
    </row>
    <row r="13" spans="1:7" s="2" customFormat="1" ht="14.1" customHeight="1">
      <c r="A13" s="119">
        <v>10</v>
      </c>
      <c r="B13" s="120" t="s">
        <v>45</v>
      </c>
      <c r="C13" s="121">
        <v>-10.807978854589619</v>
      </c>
      <c r="D13" s="117"/>
      <c r="E13" s="119">
        <v>10</v>
      </c>
      <c r="F13" s="120" t="s">
        <v>48</v>
      </c>
      <c r="G13" s="122">
        <v>-412.94438064208583</v>
      </c>
    </row>
    <row r="14" spans="1:7" s="2" customFormat="1" ht="14.1" customHeight="1">
      <c r="A14" s="119">
        <v>11</v>
      </c>
      <c r="B14" s="120" t="s">
        <v>48</v>
      </c>
      <c r="C14" s="121">
        <v>-7.0611325535643239</v>
      </c>
      <c r="D14" s="117"/>
      <c r="E14" s="119">
        <v>11</v>
      </c>
      <c r="F14" s="120" t="s">
        <v>7</v>
      </c>
      <c r="G14" s="122">
        <v>-364.91685962839023</v>
      </c>
    </row>
    <row r="15" spans="1:7" s="2" customFormat="1" ht="14.1" customHeight="1">
      <c r="A15" s="119">
        <v>12</v>
      </c>
      <c r="B15" s="120" t="s">
        <v>7</v>
      </c>
      <c r="C15" s="121">
        <v>-6.9427602925400596</v>
      </c>
      <c r="D15" s="117"/>
      <c r="E15" s="119">
        <v>12</v>
      </c>
      <c r="F15" s="120" t="s">
        <v>23</v>
      </c>
      <c r="G15" s="122">
        <v>-356.64696004955454</v>
      </c>
    </row>
    <row r="16" spans="1:7" s="2" customFormat="1" ht="14.1" customHeight="1">
      <c r="A16" s="119">
        <v>13</v>
      </c>
      <c r="B16" s="120" t="s">
        <v>23</v>
      </c>
      <c r="C16" s="121">
        <v>-6.3708855127048807</v>
      </c>
      <c r="D16" s="117"/>
      <c r="E16" s="119">
        <v>13</v>
      </c>
      <c r="F16" s="120" t="s">
        <v>45</v>
      </c>
      <c r="G16" s="122">
        <v>-353.40216237190657</v>
      </c>
    </row>
    <row r="17" spans="1:7" s="2" customFormat="1" ht="14.1" customHeight="1">
      <c r="A17" s="119">
        <v>14</v>
      </c>
      <c r="B17" s="120" t="s">
        <v>26</v>
      </c>
      <c r="C17" s="121">
        <v>-5.9592591464408002</v>
      </c>
      <c r="D17" s="117"/>
      <c r="E17" s="119">
        <v>14</v>
      </c>
      <c r="F17" s="120" t="s">
        <v>50</v>
      </c>
      <c r="G17" s="122">
        <v>-276.53655103853163</v>
      </c>
    </row>
    <row r="18" spans="1:7" s="2" customFormat="1" ht="14.1" customHeight="1">
      <c r="A18" s="119">
        <v>15</v>
      </c>
      <c r="B18" s="120" t="s">
        <v>50</v>
      </c>
      <c r="C18" s="121">
        <v>-5.81727545127218</v>
      </c>
      <c r="D18" s="117"/>
      <c r="E18" s="119">
        <v>15</v>
      </c>
      <c r="F18" s="120" t="s">
        <v>4</v>
      </c>
      <c r="G18" s="122">
        <v>-237.160826760378</v>
      </c>
    </row>
    <row r="19" spans="1:7" s="2" customFormat="1" ht="14.1" customHeight="1">
      <c r="A19" s="119">
        <v>16</v>
      </c>
      <c r="B19" s="120" t="s">
        <v>28</v>
      </c>
      <c r="C19" s="121">
        <v>-5.4947039886761724</v>
      </c>
      <c r="D19" s="117"/>
      <c r="E19" s="119">
        <v>16</v>
      </c>
      <c r="F19" s="120" t="s">
        <v>26</v>
      </c>
      <c r="G19" s="122">
        <v>-215.94282071092351</v>
      </c>
    </row>
    <row r="20" spans="1:7" s="2" customFormat="1" ht="14.1" customHeight="1">
      <c r="A20" s="119">
        <v>17</v>
      </c>
      <c r="B20" s="120" t="s">
        <v>4</v>
      </c>
      <c r="C20" s="121">
        <v>-5.1444689437165261</v>
      </c>
      <c r="D20" s="117"/>
      <c r="E20" s="119">
        <v>17</v>
      </c>
      <c r="F20" s="120" t="s">
        <v>28</v>
      </c>
      <c r="G20" s="122">
        <v>-198.07064729313703</v>
      </c>
    </row>
    <row r="21" spans="1:7" s="2" customFormat="1" ht="14.1" customHeight="1">
      <c r="A21" s="119">
        <v>18</v>
      </c>
      <c r="B21" s="120" t="s">
        <v>25</v>
      </c>
      <c r="C21" s="121">
        <v>-4.8739251459528781</v>
      </c>
      <c r="D21" s="117"/>
      <c r="E21" s="119">
        <v>18</v>
      </c>
      <c r="F21" s="120" t="s">
        <v>25</v>
      </c>
      <c r="G21" s="122">
        <v>-182.39233417649743</v>
      </c>
    </row>
    <row r="22" spans="1:7" s="2" customFormat="1" ht="14.1" customHeight="1">
      <c r="A22" s="119">
        <v>19</v>
      </c>
      <c r="B22" s="120" t="s">
        <v>27</v>
      </c>
      <c r="C22" s="121">
        <v>-4.1299932658781549</v>
      </c>
      <c r="D22" s="117"/>
      <c r="E22" s="119">
        <v>19</v>
      </c>
      <c r="F22" s="120" t="s">
        <v>27</v>
      </c>
      <c r="G22" s="122">
        <v>-159.83176675099349</v>
      </c>
    </row>
    <row r="23" spans="1:7" s="2" customFormat="1" ht="14.1" customHeight="1">
      <c r="A23" s="119">
        <v>20</v>
      </c>
      <c r="B23" s="120" t="s">
        <v>38</v>
      </c>
      <c r="C23" s="121">
        <v>-3.7028278376403234</v>
      </c>
      <c r="D23" s="117"/>
      <c r="E23" s="119">
        <v>20</v>
      </c>
      <c r="F23" s="120" t="s">
        <v>8</v>
      </c>
      <c r="G23" s="122">
        <v>-156.69003104794197</v>
      </c>
    </row>
    <row r="24" spans="1:7" s="2" customFormat="1" ht="14.1" customHeight="1">
      <c r="A24" s="119">
        <v>21</v>
      </c>
      <c r="B24" s="120" t="s">
        <v>30</v>
      </c>
      <c r="C24" s="121">
        <v>-3.0790219845379085</v>
      </c>
      <c r="D24" s="117"/>
      <c r="E24" s="119">
        <v>21</v>
      </c>
      <c r="F24" s="120" t="s">
        <v>38</v>
      </c>
      <c r="G24" s="122">
        <v>-149.57809145438887</v>
      </c>
    </row>
    <row r="25" spans="1:7" s="2" customFormat="1" ht="14.1" customHeight="1">
      <c r="A25" s="119">
        <v>22</v>
      </c>
      <c r="B25" s="120" t="s">
        <v>36</v>
      </c>
      <c r="C25" s="121">
        <v>-2.5956211409369252</v>
      </c>
      <c r="D25" s="117"/>
      <c r="E25" s="119">
        <v>22</v>
      </c>
      <c r="F25" s="120" t="s">
        <v>36</v>
      </c>
      <c r="G25" s="122">
        <v>-121.80995271758596</v>
      </c>
    </row>
    <row r="26" spans="1:7" s="2" customFormat="1" ht="14.1" customHeight="1">
      <c r="A26" s="119">
        <v>23</v>
      </c>
      <c r="B26" s="120" t="s">
        <v>8</v>
      </c>
      <c r="C26" s="121">
        <v>-2.5512439623695435</v>
      </c>
      <c r="D26" s="117"/>
      <c r="E26" s="119">
        <v>23</v>
      </c>
      <c r="F26" s="120" t="s">
        <v>30</v>
      </c>
      <c r="G26" s="122">
        <v>-102.11397338893258</v>
      </c>
    </row>
    <row r="27" spans="1:7" s="2" customFormat="1" ht="14.1" customHeight="1">
      <c r="A27" s="119">
        <v>24</v>
      </c>
      <c r="B27" s="120" t="s">
        <v>19</v>
      </c>
      <c r="C27" s="121">
        <v>-2.2938091740831794</v>
      </c>
      <c r="D27" s="117"/>
      <c r="E27" s="119">
        <v>24</v>
      </c>
      <c r="F27" s="120" t="s">
        <v>19</v>
      </c>
      <c r="G27" s="122">
        <v>-101.52769067954092</v>
      </c>
    </row>
    <row r="28" spans="1:7" s="2" customFormat="1" ht="14.1" customHeight="1">
      <c r="A28" s="119">
        <v>25</v>
      </c>
      <c r="B28" s="120" t="s">
        <v>39</v>
      </c>
      <c r="C28" s="121">
        <v>-1.5846037868313456</v>
      </c>
      <c r="D28" s="117"/>
      <c r="E28" s="119">
        <v>25</v>
      </c>
      <c r="F28" s="120" t="s">
        <v>41</v>
      </c>
      <c r="G28" s="122">
        <v>-71.110104514992727</v>
      </c>
    </row>
    <row r="29" spans="1:7" s="2" customFormat="1" ht="14.1" customHeight="1">
      <c r="A29" s="119">
        <v>26</v>
      </c>
      <c r="B29" s="120" t="s">
        <v>12</v>
      </c>
      <c r="C29" s="121">
        <v>-1.1439316359478016</v>
      </c>
      <c r="D29" s="117"/>
      <c r="E29" s="119">
        <v>26</v>
      </c>
      <c r="F29" s="120" t="s">
        <v>39</v>
      </c>
      <c r="G29" s="122">
        <v>-56.642786608433802</v>
      </c>
    </row>
    <row r="30" spans="1:7" s="2" customFormat="1" ht="14.1" customHeight="1">
      <c r="A30" s="119">
        <v>27</v>
      </c>
      <c r="B30" s="120" t="s">
        <v>41</v>
      </c>
      <c r="C30" s="121">
        <v>-0.99707687648094601</v>
      </c>
      <c r="D30" s="117"/>
      <c r="E30" s="119">
        <v>27</v>
      </c>
      <c r="F30" s="120" t="s">
        <v>12</v>
      </c>
      <c r="G30" s="122">
        <v>-53.50620525738077</v>
      </c>
    </row>
    <row r="31" spans="1:7" s="2" customFormat="1" ht="14.1" customHeight="1">
      <c r="A31" s="119">
        <v>28</v>
      </c>
      <c r="B31" s="120" t="s">
        <v>20</v>
      </c>
      <c r="C31" s="121">
        <v>-0.72094373682090218</v>
      </c>
      <c r="D31" s="117"/>
      <c r="E31" s="119">
        <v>28</v>
      </c>
      <c r="F31" s="120" t="s">
        <v>20</v>
      </c>
      <c r="G31" s="122">
        <v>-22.983978604338265</v>
      </c>
    </row>
    <row r="32" spans="1:7" s="2" customFormat="1" ht="14.1" customHeight="1">
      <c r="A32" s="119">
        <v>29</v>
      </c>
      <c r="B32" s="120" t="s">
        <v>37</v>
      </c>
      <c r="C32" s="121">
        <v>-0.34931791111914173</v>
      </c>
      <c r="D32" s="117"/>
      <c r="E32" s="119">
        <v>29</v>
      </c>
      <c r="F32" s="120" t="s">
        <v>29</v>
      </c>
      <c r="G32" s="122">
        <v>-17.902264782857127</v>
      </c>
    </row>
    <row r="33" spans="1:7" s="2" customFormat="1" ht="14.1" customHeight="1">
      <c r="A33" s="119">
        <v>30</v>
      </c>
      <c r="B33" s="120" t="s">
        <v>29</v>
      </c>
      <c r="C33" s="121">
        <v>-0.28836801091804587</v>
      </c>
      <c r="D33" s="117"/>
      <c r="E33" s="119">
        <v>30</v>
      </c>
      <c r="F33" s="120" t="s">
        <v>37</v>
      </c>
      <c r="G33" s="122">
        <v>-13.419892417566397</v>
      </c>
    </row>
    <row r="34" spans="1:7" s="2" customFormat="1" ht="14.1" customHeight="1">
      <c r="A34" s="119">
        <v>31</v>
      </c>
      <c r="B34" s="120" t="s">
        <v>35</v>
      </c>
      <c r="C34" s="121">
        <v>0.39139675758842535</v>
      </c>
      <c r="D34" s="117"/>
      <c r="E34" s="119">
        <v>31</v>
      </c>
      <c r="F34" s="120" t="s">
        <v>35</v>
      </c>
      <c r="G34" s="122">
        <v>13.422254882240907</v>
      </c>
    </row>
    <row r="35" spans="1:7" s="2" customFormat="1" ht="14.1" customHeight="1">
      <c r="A35" s="119">
        <v>32</v>
      </c>
      <c r="B35" s="120" t="s">
        <v>15</v>
      </c>
      <c r="C35" s="121">
        <v>0.52806849953683321</v>
      </c>
      <c r="D35" s="117"/>
      <c r="E35" s="119">
        <v>32</v>
      </c>
      <c r="F35" s="120" t="s">
        <v>15</v>
      </c>
      <c r="G35" s="122">
        <v>22.414687739216461</v>
      </c>
    </row>
    <row r="36" spans="1:7" s="2" customFormat="1" ht="14.1" customHeight="1">
      <c r="A36" s="119">
        <v>33</v>
      </c>
      <c r="B36" s="120" t="s">
        <v>5</v>
      </c>
      <c r="C36" s="121">
        <v>2.5450611363964244</v>
      </c>
      <c r="D36" s="117"/>
      <c r="E36" s="119">
        <v>33</v>
      </c>
      <c r="F36" s="120" t="s">
        <v>5</v>
      </c>
      <c r="G36" s="122">
        <v>132.20650730560442</v>
      </c>
    </row>
    <row r="37" spans="1:7" s="2" customFormat="1" ht="14.1" customHeight="1">
      <c r="A37" s="119">
        <v>34</v>
      </c>
      <c r="B37" s="120" t="s">
        <v>0</v>
      </c>
      <c r="C37" s="121">
        <v>2.9429121269110272</v>
      </c>
      <c r="D37" s="117"/>
      <c r="E37" s="119">
        <v>34</v>
      </c>
      <c r="F37" s="120" t="s">
        <v>13</v>
      </c>
      <c r="G37" s="122">
        <v>134.02854864424125</v>
      </c>
    </row>
    <row r="38" spans="1:7" s="2" customFormat="1" ht="14.1" customHeight="1">
      <c r="A38" s="119">
        <v>35</v>
      </c>
      <c r="B38" s="120" t="s">
        <v>13</v>
      </c>
      <c r="C38" s="121">
        <v>3.1043141909278553</v>
      </c>
      <c r="D38" s="117"/>
      <c r="E38" s="119">
        <v>35</v>
      </c>
      <c r="F38" s="120" t="s">
        <v>33</v>
      </c>
      <c r="G38" s="122">
        <v>136.27700315612876</v>
      </c>
    </row>
    <row r="39" spans="1:7" s="2" customFormat="1" ht="14.1" customHeight="1">
      <c r="A39" s="119">
        <v>36</v>
      </c>
      <c r="B39" s="120" t="s">
        <v>42</v>
      </c>
      <c r="C39" s="121">
        <v>3.5561450313976617</v>
      </c>
      <c r="D39" s="117"/>
      <c r="E39" s="119">
        <v>36</v>
      </c>
      <c r="F39" s="120" t="s">
        <v>31</v>
      </c>
      <c r="G39" s="122">
        <v>154.77832131812826</v>
      </c>
    </row>
    <row r="40" spans="1:7" s="2" customFormat="1" ht="14.1" customHeight="1">
      <c r="A40" s="119">
        <v>37</v>
      </c>
      <c r="B40" s="120" t="s">
        <v>33</v>
      </c>
      <c r="C40" s="121">
        <v>3.6560651914328162</v>
      </c>
      <c r="D40" s="117"/>
      <c r="E40" s="119">
        <v>37</v>
      </c>
      <c r="F40" s="120" t="s">
        <v>32</v>
      </c>
      <c r="G40" s="122">
        <v>188.94325404921949</v>
      </c>
    </row>
    <row r="41" spans="1:7" s="2" customFormat="1" ht="14.1" customHeight="1">
      <c r="A41" s="119">
        <v>38</v>
      </c>
      <c r="B41" s="120" t="s">
        <v>31</v>
      </c>
      <c r="C41" s="121">
        <v>3.8386276096964127</v>
      </c>
      <c r="D41" s="117"/>
      <c r="E41" s="119">
        <v>38</v>
      </c>
      <c r="F41" s="120" t="s">
        <v>42</v>
      </c>
      <c r="G41" s="122">
        <v>190.28974640202344</v>
      </c>
    </row>
    <row r="42" spans="1:7" s="2" customFormat="1" ht="14.1" customHeight="1">
      <c r="A42" s="119">
        <v>39</v>
      </c>
      <c r="B42" s="120" t="s">
        <v>9</v>
      </c>
      <c r="C42" s="121">
        <v>4.3602896959459772</v>
      </c>
      <c r="D42" s="117"/>
      <c r="E42" s="119">
        <v>39</v>
      </c>
      <c r="F42" s="120" t="s">
        <v>17</v>
      </c>
      <c r="G42" s="122">
        <v>220.10514880169819</v>
      </c>
    </row>
    <row r="43" spans="1:7" s="2" customFormat="1" ht="14.1" customHeight="1">
      <c r="A43" s="119">
        <v>40</v>
      </c>
      <c r="B43" s="120" t="s">
        <v>1</v>
      </c>
      <c r="C43" s="121">
        <v>4.6181452315803995</v>
      </c>
      <c r="D43" s="117"/>
      <c r="E43" s="119">
        <v>40</v>
      </c>
      <c r="F43" s="120" t="s">
        <v>0</v>
      </c>
      <c r="G43" s="122">
        <v>227.43223176374801</v>
      </c>
    </row>
    <row r="44" spans="1:7" s="2" customFormat="1" ht="14.1" customHeight="1">
      <c r="A44" s="119">
        <v>41</v>
      </c>
      <c r="B44" s="120" t="s">
        <v>32</v>
      </c>
      <c r="C44" s="121">
        <v>4.7150166817061132</v>
      </c>
      <c r="D44" s="117"/>
      <c r="E44" s="119">
        <v>41</v>
      </c>
      <c r="F44" s="120" t="s">
        <v>9</v>
      </c>
      <c r="G44" s="122">
        <v>229.27952020598519</v>
      </c>
    </row>
    <row r="45" spans="1:7" s="2" customFormat="1" ht="14.1" customHeight="1">
      <c r="A45" s="119">
        <v>42</v>
      </c>
      <c r="B45" s="120" t="s">
        <v>17</v>
      </c>
      <c r="C45" s="121">
        <v>5.7171461821077951</v>
      </c>
      <c r="D45" s="117"/>
      <c r="E45" s="119">
        <v>42</v>
      </c>
      <c r="F45" s="120" t="s">
        <v>1</v>
      </c>
      <c r="G45" s="122">
        <v>235.69909938573053</v>
      </c>
    </row>
    <row r="46" spans="1:7" s="2" customFormat="1" ht="14.1" customHeight="1">
      <c r="A46" s="119">
        <v>43</v>
      </c>
      <c r="B46" s="120" t="s">
        <v>40</v>
      </c>
      <c r="C46" s="121">
        <v>6.2751974002357782</v>
      </c>
      <c r="D46" s="117"/>
      <c r="E46" s="119">
        <v>43</v>
      </c>
      <c r="F46" s="120" t="s">
        <v>40</v>
      </c>
      <c r="G46" s="122">
        <v>267.3215277975608</v>
      </c>
    </row>
    <row r="47" spans="1:7" s="2" customFormat="1" ht="14.1" customHeight="1">
      <c r="A47" s="119">
        <v>44</v>
      </c>
      <c r="B47" s="120" t="s">
        <v>6</v>
      </c>
      <c r="C47" s="121">
        <v>6.3238122441359943</v>
      </c>
      <c r="D47" s="117"/>
      <c r="E47" s="119">
        <v>44</v>
      </c>
      <c r="F47" s="120" t="s">
        <v>6</v>
      </c>
      <c r="G47" s="122">
        <v>295.68522372057765</v>
      </c>
    </row>
    <row r="48" spans="1:7" s="2" customFormat="1" ht="14.1" customHeight="1">
      <c r="A48" s="119">
        <v>45</v>
      </c>
      <c r="B48" s="120" t="s">
        <v>3</v>
      </c>
      <c r="C48" s="121">
        <v>6.6015435161380127</v>
      </c>
      <c r="D48" s="117"/>
      <c r="E48" s="119">
        <v>45</v>
      </c>
      <c r="F48" s="120" t="s">
        <v>3</v>
      </c>
      <c r="G48" s="122">
        <v>334.26856500864301</v>
      </c>
    </row>
    <row r="49" spans="1:8" s="2" customFormat="1" ht="14.1" customHeight="1">
      <c r="A49" s="119">
        <v>46</v>
      </c>
      <c r="B49" s="120" t="s">
        <v>34</v>
      </c>
      <c r="C49" s="121">
        <v>10.302108887288796</v>
      </c>
      <c r="D49" s="117"/>
      <c r="E49" s="119">
        <v>46</v>
      </c>
      <c r="F49" s="120" t="s">
        <v>14</v>
      </c>
      <c r="G49" s="122">
        <v>429.52588223144119</v>
      </c>
    </row>
    <row r="50" spans="1:8" s="2" customFormat="1" ht="14.1" customHeight="1">
      <c r="A50" s="119">
        <v>47</v>
      </c>
      <c r="B50" s="120" t="s">
        <v>14</v>
      </c>
      <c r="C50" s="121">
        <v>10.362683881053748</v>
      </c>
      <c r="D50" s="117"/>
      <c r="E50" s="119">
        <v>47</v>
      </c>
      <c r="F50" s="120" t="s">
        <v>34</v>
      </c>
      <c r="G50" s="122">
        <v>445.20408993241722</v>
      </c>
    </row>
    <row r="51" spans="1:8" s="2" customFormat="1" ht="14.1" customHeight="1">
      <c r="A51" s="119">
        <v>48</v>
      </c>
      <c r="B51" s="120" t="s">
        <v>10</v>
      </c>
      <c r="C51" s="121">
        <v>10.644943162693982</v>
      </c>
      <c r="D51" s="117"/>
      <c r="E51" s="119">
        <v>48</v>
      </c>
      <c r="F51" s="120" t="s">
        <v>10</v>
      </c>
      <c r="G51" s="122">
        <v>463.49793911179273</v>
      </c>
    </row>
    <row r="52" spans="1:8" s="2" customFormat="1" ht="14.1" customHeight="1">
      <c r="A52" s="119">
        <v>49</v>
      </c>
      <c r="B52" s="120" t="s">
        <v>22</v>
      </c>
      <c r="C52" s="121">
        <v>12.634744566058659</v>
      </c>
      <c r="D52" s="117"/>
      <c r="E52" s="119">
        <v>49</v>
      </c>
      <c r="F52" s="120" t="s">
        <v>18</v>
      </c>
      <c r="G52" s="122">
        <v>560.95530273601764</v>
      </c>
    </row>
    <row r="53" spans="1:8" s="2" customFormat="1" ht="14.1" customHeight="1">
      <c r="A53" s="119">
        <v>50</v>
      </c>
      <c r="B53" s="120" t="s">
        <v>18</v>
      </c>
      <c r="C53" s="121">
        <v>12.991274413152151</v>
      </c>
      <c r="D53" s="117"/>
      <c r="E53" s="119">
        <v>50</v>
      </c>
      <c r="F53" s="120" t="s">
        <v>22</v>
      </c>
      <c r="G53" s="122">
        <v>663.50534970743104</v>
      </c>
    </row>
    <row r="54" spans="1:8" s="2" customFormat="1" ht="14.1" customHeight="1">
      <c r="A54" s="119">
        <v>51</v>
      </c>
      <c r="B54" s="120" t="s">
        <v>2</v>
      </c>
      <c r="C54" s="121">
        <v>13.642669225112957</v>
      </c>
      <c r="D54" s="117"/>
      <c r="E54" s="119">
        <v>51</v>
      </c>
      <c r="F54" s="120" t="s">
        <v>2</v>
      </c>
      <c r="G54" s="122">
        <v>777.36398525698917</v>
      </c>
    </row>
    <row r="55" spans="1:8" s="2" customFormat="1" ht="14.1" customHeight="1">
      <c r="A55" s="119">
        <v>52</v>
      </c>
      <c r="B55" s="120" t="s">
        <v>52</v>
      </c>
      <c r="C55" s="121">
        <v>16.836041338762321</v>
      </c>
      <c r="D55" s="117"/>
      <c r="E55" s="119">
        <v>52</v>
      </c>
      <c r="F55" s="120" t="s">
        <v>52</v>
      </c>
      <c r="G55" s="122">
        <v>966.73092914865481</v>
      </c>
    </row>
    <row r="56" spans="1:8" s="2" customFormat="1" ht="14.1" customHeight="1">
      <c r="A56" s="123">
        <v>53</v>
      </c>
      <c r="B56" s="124" t="s">
        <v>11</v>
      </c>
      <c r="C56" s="125">
        <v>24.159766912184182</v>
      </c>
      <c r="D56" s="117"/>
      <c r="E56" s="123">
        <v>53</v>
      </c>
      <c r="F56" s="124" t="s">
        <v>11</v>
      </c>
      <c r="G56" s="126">
        <v>1512.6538014848206</v>
      </c>
    </row>
    <row r="57" spans="1:8" s="2" customFormat="1" ht="15" customHeight="1">
      <c r="A57" s="127" t="s">
        <v>93</v>
      </c>
      <c r="B57" s="128"/>
      <c r="C57" s="129"/>
      <c r="D57" s="117"/>
      <c r="E57" s="127" t="s">
        <v>93</v>
      </c>
      <c r="F57" s="128"/>
      <c r="G57" s="130"/>
    </row>
    <row r="58" spans="1:8" s="2" customFormat="1" ht="15" customHeight="1" thickBot="1">
      <c r="A58" s="131" t="s">
        <v>94</v>
      </c>
      <c r="B58" s="132"/>
      <c r="C58" s="133"/>
      <c r="D58" s="117"/>
      <c r="E58" s="134" t="s">
        <v>94</v>
      </c>
      <c r="F58" s="132"/>
      <c r="G58" s="135"/>
    </row>
    <row r="59" spans="1:8" s="2" customFormat="1" ht="9">
      <c r="A59" s="136"/>
      <c r="B59" s="137"/>
      <c r="C59" s="138"/>
      <c r="D59" s="138"/>
      <c r="E59" s="136"/>
      <c r="F59" s="137"/>
      <c r="G59" s="139"/>
      <c r="H59" s="140"/>
    </row>
    <row r="60" spans="1:8" s="2" customFormat="1" ht="9">
      <c r="A60" s="136"/>
      <c r="B60" s="137"/>
      <c r="C60" s="138"/>
      <c r="D60" s="138"/>
      <c r="E60" s="136"/>
      <c r="F60" s="137"/>
      <c r="G60" s="139"/>
      <c r="H60" s="140"/>
    </row>
    <row r="61" spans="1:8" s="2" customFormat="1" ht="9">
      <c r="A61" s="136"/>
      <c r="B61" s="137"/>
      <c r="C61" s="138"/>
      <c r="D61" s="138"/>
      <c r="E61" s="136"/>
      <c r="F61" s="137"/>
      <c r="G61" s="139"/>
      <c r="H61" s="140"/>
    </row>
    <row r="62" spans="1:8" ht="12.75">
      <c r="A62" s="136"/>
      <c r="B62" s="137"/>
      <c r="C62" s="138"/>
      <c r="D62" s="138"/>
      <c r="E62" s="136"/>
      <c r="F62" s="137"/>
      <c r="G62" s="139"/>
      <c r="H62" s="141"/>
    </row>
    <row r="63" spans="1:8" ht="12.6" customHeight="1">
      <c r="A63" s="136"/>
      <c r="B63" s="137"/>
      <c r="C63" s="138"/>
      <c r="D63" s="138"/>
      <c r="E63" s="136"/>
      <c r="F63" s="137"/>
      <c r="G63" s="139"/>
      <c r="H63" s="141"/>
    </row>
    <row r="64" spans="1:8" ht="12.6" customHeight="1">
      <c r="A64" s="136"/>
      <c r="B64" s="137"/>
      <c r="C64" s="138"/>
      <c r="D64" s="138"/>
      <c r="E64" s="136"/>
      <c r="F64" s="137"/>
      <c r="G64" s="139"/>
      <c r="H64" s="141"/>
    </row>
    <row r="65" spans="1:8" ht="12.6" customHeight="1">
      <c r="A65" s="142"/>
      <c r="B65" s="143"/>
      <c r="C65" s="143"/>
      <c r="D65" s="143"/>
      <c r="E65" s="144"/>
      <c r="F65" s="143"/>
      <c r="G65" s="143"/>
      <c r="H65" s="141"/>
    </row>
  </sheetData>
  <sheetProtection sheet="1" objects="1" scenarios="1"/>
  <mergeCells count="2">
    <mergeCell ref="A2:B3"/>
    <mergeCell ref="E2:F3"/>
  </mergeCells>
  <printOptions horizontalCentered="1"/>
  <pageMargins left="0" right="0" top="0.19685039370078741" bottom="0.59055118110236227" header="0.31496062992125984" footer="0.31496062992125984"/>
  <pageSetup paperSize="9" scale="9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zoomScale="160" zoomScaleNormal="160" workbookViewId="0">
      <pane xSplit="2" ySplit="4" topLeftCell="C5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RowHeight="9"/>
  <cols>
    <col min="1" max="1" width="2.7109375" style="2" customWidth="1"/>
    <col min="2" max="2" width="17.28515625" style="2" customWidth="1"/>
    <col min="3" max="3" width="4.7109375" style="2" customWidth="1"/>
    <col min="4" max="4" width="9.7109375" style="2" customWidth="1"/>
    <col min="5" max="5" width="1.7109375" style="2" customWidth="1"/>
    <col min="6" max="6" width="2.28515625" style="2" customWidth="1"/>
    <col min="7" max="7" width="17.28515625" style="2" customWidth="1"/>
    <col min="8" max="8" width="8.7109375" style="2" customWidth="1"/>
    <col min="9" max="9" width="7.7109375" style="2" customWidth="1"/>
    <col min="10" max="10" width="1.7109375" style="2" customWidth="1"/>
    <col min="11" max="11" width="2.28515625" style="2" customWidth="1"/>
    <col min="12" max="12" width="17.28515625" style="2" customWidth="1"/>
    <col min="13" max="13" width="5.7109375" style="2" customWidth="1"/>
    <col min="14" max="14" width="7.28515625" style="2" customWidth="1"/>
    <col min="15" max="15" width="8.7109375" style="2" customWidth="1"/>
    <col min="16" max="16384" width="11.42578125" style="2"/>
  </cols>
  <sheetData>
    <row r="1" spans="1:15" s="150" customFormat="1" ht="24.95" customHeight="1" thickBot="1">
      <c r="A1" s="148" t="s">
        <v>115</v>
      </c>
      <c r="B1" s="149"/>
    </row>
    <row r="2" spans="1:15" s="157" customFormat="1" ht="14.1" customHeight="1">
      <c r="A2" s="151" t="s">
        <v>63</v>
      </c>
      <c r="B2" s="152"/>
      <c r="C2" s="153" t="s">
        <v>96</v>
      </c>
      <c r="D2" s="154" t="s">
        <v>98</v>
      </c>
      <c r="E2" s="155"/>
      <c r="F2" s="151" t="s">
        <v>63</v>
      </c>
      <c r="G2" s="152"/>
      <c r="H2" s="153" t="s">
        <v>95</v>
      </c>
      <c r="I2" s="154" t="s">
        <v>99</v>
      </c>
      <c r="J2" s="155"/>
      <c r="K2" s="151" t="s">
        <v>63</v>
      </c>
      <c r="L2" s="152"/>
      <c r="M2" s="156" t="s">
        <v>109</v>
      </c>
      <c r="N2" s="153" t="s">
        <v>95</v>
      </c>
      <c r="O2" s="154" t="s">
        <v>102</v>
      </c>
    </row>
    <row r="3" spans="1:15" s="157" customFormat="1" ht="14.1" customHeight="1">
      <c r="A3" s="158"/>
      <c r="B3" s="159"/>
      <c r="C3" s="160" t="s">
        <v>97</v>
      </c>
      <c r="D3" s="161" t="s">
        <v>124</v>
      </c>
      <c r="E3" s="155"/>
      <c r="F3" s="158"/>
      <c r="G3" s="159"/>
      <c r="H3" s="160" t="s">
        <v>85</v>
      </c>
      <c r="I3" s="162">
        <v>2011</v>
      </c>
      <c r="J3" s="155"/>
      <c r="K3" s="158"/>
      <c r="L3" s="159"/>
      <c r="M3" s="163"/>
      <c r="N3" s="160" t="s">
        <v>86</v>
      </c>
      <c r="O3" s="161" t="s">
        <v>128</v>
      </c>
    </row>
    <row r="4" spans="1:15" s="157" customFormat="1" ht="14.1" customHeight="1" thickBot="1">
      <c r="A4" s="164"/>
      <c r="B4" s="165"/>
      <c r="C4" s="166">
        <v>2011</v>
      </c>
      <c r="D4" s="167" t="s">
        <v>54</v>
      </c>
      <c r="E4" s="155"/>
      <c r="F4" s="164"/>
      <c r="G4" s="165"/>
      <c r="H4" s="166">
        <v>2011</v>
      </c>
      <c r="I4" s="168" t="s">
        <v>100</v>
      </c>
      <c r="J4" s="155"/>
      <c r="K4" s="164"/>
      <c r="L4" s="165"/>
      <c r="M4" s="169"/>
      <c r="N4" s="166">
        <v>2011</v>
      </c>
      <c r="O4" s="167" t="s">
        <v>101</v>
      </c>
    </row>
    <row r="5" spans="1:15" s="157" customFormat="1" ht="14.1" customHeight="1">
      <c r="A5" s="170">
        <v>1</v>
      </c>
      <c r="B5" s="171" t="s">
        <v>11</v>
      </c>
      <c r="C5" s="172">
        <v>57</v>
      </c>
      <c r="D5" s="173">
        <v>9017.659679050279</v>
      </c>
      <c r="E5" s="174"/>
      <c r="F5" s="170">
        <v>1</v>
      </c>
      <c r="G5" s="171" t="s">
        <v>11</v>
      </c>
      <c r="H5" s="175">
        <v>-1512.6538014848206</v>
      </c>
      <c r="I5" s="173">
        <v>7505.0058775654579</v>
      </c>
      <c r="J5" s="174"/>
      <c r="K5" s="170">
        <v>1</v>
      </c>
      <c r="L5" s="171" t="s">
        <v>11</v>
      </c>
      <c r="M5" s="176">
        <v>-1512.6538014848206</v>
      </c>
      <c r="N5" s="175"/>
      <c r="O5" s="173">
        <v>7505.0058775654579</v>
      </c>
    </row>
    <row r="6" spans="1:15" s="157" customFormat="1" ht="14.1" customHeight="1">
      <c r="A6" s="177">
        <v>2</v>
      </c>
      <c r="B6" s="178" t="s">
        <v>22</v>
      </c>
      <c r="C6" s="179">
        <v>64</v>
      </c>
      <c r="D6" s="180">
        <v>6888.6961316788074</v>
      </c>
      <c r="E6" s="174"/>
      <c r="F6" s="177">
        <v>2</v>
      </c>
      <c r="G6" s="178" t="s">
        <v>0</v>
      </c>
      <c r="H6" s="181">
        <v>-227.43223176374801</v>
      </c>
      <c r="I6" s="180">
        <v>6518.5188219589854</v>
      </c>
      <c r="J6" s="174"/>
      <c r="K6" s="177">
        <v>2</v>
      </c>
      <c r="L6" s="178" t="s">
        <v>0</v>
      </c>
      <c r="M6" s="182">
        <v>-227.43223176374801</v>
      </c>
      <c r="N6" s="181"/>
      <c r="O6" s="180">
        <v>6518.5188219589854</v>
      </c>
    </row>
    <row r="7" spans="1:15" s="157" customFormat="1" ht="14.1" customHeight="1">
      <c r="A7" s="177">
        <v>3</v>
      </c>
      <c r="B7" s="178" t="s">
        <v>0</v>
      </c>
      <c r="C7" s="179">
        <v>62</v>
      </c>
      <c r="D7" s="180">
        <v>6745.9510537227334</v>
      </c>
      <c r="E7" s="174"/>
      <c r="F7" s="177">
        <v>3</v>
      </c>
      <c r="G7" s="178" t="s">
        <v>22</v>
      </c>
      <c r="H7" s="181">
        <v>-663.50534970743104</v>
      </c>
      <c r="I7" s="180">
        <v>6225.1907819713761</v>
      </c>
      <c r="J7" s="174"/>
      <c r="K7" s="177">
        <v>3</v>
      </c>
      <c r="L7" s="178" t="s">
        <v>22</v>
      </c>
      <c r="M7" s="182">
        <v>-663.50534970743104</v>
      </c>
      <c r="N7" s="181"/>
      <c r="O7" s="180">
        <v>6225.1907819713761</v>
      </c>
    </row>
    <row r="8" spans="1:15" s="157" customFormat="1" ht="14.1" customHeight="1">
      <c r="A8" s="177">
        <v>4</v>
      </c>
      <c r="B8" s="178" t="s">
        <v>5</v>
      </c>
      <c r="C8" s="179">
        <v>70</v>
      </c>
      <c r="D8" s="180">
        <v>6207.7766001688915</v>
      </c>
      <c r="E8" s="174"/>
      <c r="F8" s="177">
        <v>4</v>
      </c>
      <c r="G8" s="178" t="s">
        <v>5</v>
      </c>
      <c r="H8" s="181">
        <v>-132.20650730560442</v>
      </c>
      <c r="I8" s="180">
        <v>6075.5700928632868</v>
      </c>
      <c r="J8" s="174"/>
      <c r="K8" s="177">
        <v>4</v>
      </c>
      <c r="L8" s="178" t="s">
        <v>5</v>
      </c>
      <c r="M8" s="182">
        <v>-132.20650730560442</v>
      </c>
      <c r="N8" s="181"/>
      <c r="O8" s="180">
        <v>6075.5700928632868</v>
      </c>
    </row>
    <row r="9" spans="1:15" s="157" customFormat="1" ht="14.1" customHeight="1">
      <c r="A9" s="177">
        <v>5</v>
      </c>
      <c r="B9" s="178" t="s">
        <v>18</v>
      </c>
      <c r="C9" s="179">
        <v>60</v>
      </c>
      <c r="D9" s="180">
        <v>6155.2465647994341</v>
      </c>
      <c r="E9" s="174"/>
      <c r="F9" s="177">
        <v>5</v>
      </c>
      <c r="G9" s="178" t="s">
        <v>18</v>
      </c>
      <c r="H9" s="181">
        <v>-560.95530273601764</v>
      </c>
      <c r="I9" s="180">
        <v>5594.2912620634161</v>
      </c>
      <c r="J9" s="174"/>
      <c r="K9" s="177">
        <v>5</v>
      </c>
      <c r="L9" s="178" t="s">
        <v>18</v>
      </c>
      <c r="M9" s="182">
        <v>-560.95530273601764</v>
      </c>
      <c r="N9" s="181"/>
      <c r="O9" s="180">
        <v>5594.2912620634161</v>
      </c>
    </row>
    <row r="10" spans="1:15" s="157" customFormat="1" ht="14.1" customHeight="1">
      <c r="A10" s="177">
        <v>6</v>
      </c>
      <c r="B10" s="178" t="s">
        <v>52</v>
      </c>
      <c r="C10" s="179">
        <v>52</v>
      </c>
      <c r="D10" s="180">
        <v>5996.5069079689274</v>
      </c>
      <c r="E10" s="174"/>
      <c r="F10" s="177">
        <v>6</v>
      </c>
      <c r="G10" s="178" t="s">
        <v>9</v>
      </c>
      <c r="H10" s="181">
        <v>-229.27952020598519</v>
      </c>
      <c r="I10" s="180">
        <v>5243.6564268594175</v>
      </c>
      <c r="J10" s="174"/>
      <c r="K10" s="177">
        <v>6</v>
      </c>
      <c r="L10" s="178" t="s">
        <v>9</v>
      </c>
      <c r="M10" s="182">
        <v>-229.27952020598519</v>
      </c>
      <c r="N10" s="181"/>
      <c r="O10" s="180">
        <v>5243.6564268594175</v>
      </c>
    </row>
    <row r="11" spans="1:15" s="157" customFormat="1" ht="14.1" customHeight="1">
      <c r="A11" s="177">
        <v>7</v>
      </c>
      <c r="B11" s="178" t="s">
        <v>2</v>
      </c>
      <c r="C11" s="179">
        <v>61</v>
      </c>
      <c r="D11" s="180">
        <v>5986.1990638138559</v>
      </c>
      <c r="E11" s="174"/>
      <c r="F11" s="177">
        <v>7</v>
      </c>
      <c r="G11" s="178" t="s">
        <v>2</v>
      </c>
      <c r="H11" s="181">
        <v>-777.36398525698917</v>
      </c>
      <c r="I11" s="180">
        <v>5208.8350785568664</v>
      </c>
      <c r="J11" s="174"/>
      <c r="K11" s="177">
        <v>7</v>
      </c>
      <c r="L11" s="178" t="s">
        <v>2</v>
      </c>
      <c r="M11" s="182">
        <v>-777.36398525698917</v>
      </c>
      <c r="N11" s="181"/>
      <c r="O11" s="180">
        <v>5208.8350785568664</v>
      </c>
    </row>
    <row r="12" spans="1:15" s="157" customFormat="1" ht="14.1" customHeight="1">
      <c r="A12" s="177">
        <v>8</v>
      </c>
      <c r="B12" s="178" t="s">
        <v>9</v>
      </c>
      <c r="C12" s="179">
        <v>63</v>
      </c>
      <c r="D12" s="180">
        <v>5472.9359470654026</v>
      </c>
      <c r="E12" s="174"/>
      <c r="F12" s="177">
        <v>8</v>
      </c>
      <c r="G12" s="183" t="s">
        <v>33</v>
      </c>
      <c r="H12" s="181">
        <v>-136.27700315612876</v>
      </c>
      <c r="I12" s="180">
        <v>5129.9212596583257</v>
      </c>
      <c r="J12" s="174"/>
      <c r="K12" s="177">
        <v>8</v>
      </c>
      <c r="L12" s="183" t="s">
        <v>33</v>
      </c>
      <c r="M12" s="182">
        <v>-136.27700315612876</v>
      </c>
      <c r="N12" s="181"/>
      <c r="O12" s="180">
        <v>5129.9212596583257</v>
      </c>
    </row>
    <row r="13" spans="1:15" s="157" customFormat="1" ht="14.1" customHeight="1">
      <c r="A13" s="177">
        <v>9</v>
      </c>
      <c r="B13" s="183" t="s">
        <v>33</v>
      </c>
      <c r="C13" s="179">
        <v>63</v>
      </c>
      <c r="D13" s="180">
        <v>5266.1982628144542</v>
      </c>
      <c r="E13" s="174"/>
      <c r="F13" s="177">
        <v>9</v>
      </c>
      <c r="G13" s="183" t="s">
        <v>13</v>
      </c>
      <c r="H13" s="181">
        <v>-134.02854864424125</v>
      </c>
      <c r="I13" s="180">
        <v>5110.3477119214494</v>
      </c>
      <c r="J13" s="174"/>
      <c r="K13" s="177">
        <v>9</v>
      </c>
      <c r="L13" s="183" t="s">
        <v>13</v>
      </c>
      <c r="M13" s="182">
        <v>-134.02854864424125</v>
      </c>
      <c r="N13" s="181"/>
      <c r="O13" s="180">
        <v>5110.3477119214494</v>
      </c>
    </row>
    <row r="14" spans="1:15" s="157" customFormat="1" ht="14.1" customHeight="1">
      <c r="A14" s="177">
        <v>10</v>
      </c>
      <c r="B14" s="178" t="s">
        <v>13</v>
      </c>
      <c r="C14" s="179">
        <v>69</v>
      </c>
      <c r="D14" s="180">
        <v>5244.3762605656912</v>
      </c>
      <c r="E14" s="174"/>
      <c r="F14" s="177">
        <v>10</v>
      </c>
      <c r="G14" s="183" t="s">
        <v>52</v>
      </c>
      <c r="H14" s="181">
        <v>-966.73092914865481</v>
      </c>
      <c r="I14" s="180">
        <v>5029.7759788202729</v>
      </c>
      <c r="J14" s="174"/>
      <c r="K14" s="177">
        <v>10</v>
      </c>
      <c r="L14" s="183" t="s">
        <v>52</v>
      </c>
      <c r="M14" s="182">
        <v>-966.73092914865481</v>
      </c>
      <c r="N14" s="181"/>
      <c r="O14" s="180">
        <v>5029.7759788202729</v>
      </c>
    </row>
    <row r="15" spans="1:15" s="157" customFormat="1" ht="14.1" customHeight="1">
      <c r="A15" s="177">
        <v>11</v>
      </c>
      <c r="B15" s="178" t="s">
        <v>40</v>
      </c>
      <c r="C15" s="179">
        <v>67</v>
      </c>
      <c r="D15" s="180">
        <v>5201.4102135111543</v>
      </c>
      <c r="E15" s="174"/>
      <c r="F15" s="177">
        <v>11</v>
      </c>
      <c r="G15" s="183" t="s">
        <v>20</v>
      </c>
      <c r="H15" s="181">
        <v>22.983978604338265</v>
      </c>
      <c r="I15" s="180">
        <v>4984.0526965411436</v>
      </c>
      <c r="J15" s="174"/>
      <c r="K15" s="177">
        <v>11</v>
      </c>
      <c r="L15" s="183" t="s">
        <v>20</v>
      </c>
      <c r="M15" s="182">
        <v>22.983978604338265</v>
      </c>
      <c r="N15" s="181"/>
      <c r="O15" s="180">
        <v>4984.0526965411436</v>
      </c>
    </row>
    <row r="16" spans="1:15" s="157" customFormat="1" ht="14.1" customHeight="1" thickBot="1">
      <c r="A16" s="177">
        <v>12</v>
      </c>
      <c r="B16" s="178" t="s">
        <v>17</v>
      </c>
      <c r="C16" s="179">
        <v>66</v>
      </c>
      <c r="D16" s="180">
        <v>5191.3665645603633</v>
      </c>
      <c r="E16" s="174"/>
      <c r="F16" s="184">
        <v>12</v>
      </c>
      <c r="G16" s="185" t="s">
        <v>41</v>
      </c>
      <c r="H16" s="186">
        <v>71.110104514992727</v>
      </c>
      <c r="I16" s="187">
        <v>4979.9449292066138</v>
      </c>
      <c r="J16" s="174"/>
      <c r="K16" s="184">
        <v>12</v>
      </c>
      <c r="L16" s="185" t="s">
        <v>41</v>
      </c>
      <c r="M16" s="188">
        <v>71.110104514992727</v>
      </c>
      <c r="N16" s="186"/>
      <c r="O16" s="187">
        <v>4979.9449292066138</v>
      </c>
    </row>
    <row r="17" spans="1:15" s="157" customFormat="1" ht="14.1" customHeight="1" thickTop="1">
      <c r="A17" s="177">
        <v>13</v>
      </c>
      <c r="B17" s="178" t="s">
        <v>34</v>
      </c>
      <c r="C17" s="179">
        <v>57</v>
      </c>
      <c r="D17" s="180">
        <v>5184.5675594584427</v>
      </c>
      <c r="E17" s="174"/>
      <c r="F17" s="177">
        <v>13</v>
      </c>
      <c r="G17" s="178" t="s">
        <v>17</v>
      </c>
      <c r="H17" s="181">
        <v>-220.10514880169819</v>
      </c>
      <c r="I17" s="189">
        <v>4971.261415758665</v>
      </c>
      <c r="J17" s="174"/>
      <c r="K17" s="177">
        <v>13</v>
      </c>
      <c r="L17" s="178" t="s">
        <v>17</v>
      </c>
      <c r="M17" s="182">
        <v>-220.10514880169819</v>
      </c>
      <c r="N17" s="181"/>
      <c r="O17" s="189">
        <v>4971.261415758665</v>
      </c>
    </row>
    <row r="18" spans="1:15" s="157" customFormat="1" ht="14.1" customHeight="1">
      <c r="A18" s="177">
        <v>14</v>
      </c>
      <c r="B18" s="178" t="s">
        <v>1</v>
      </c>
      <c r="C18" s="179">
        <v>65</v>
      </c>
      <c r="D18" s="180">
        <v>5032.4806675168556</v>
      </c>
      <c r="E18" s="174"/>
      <c r="F18" s="177">
        <v>14</v>
      </c>
      <c r="G18" s="178" t="s">
        <v>40</v>
      </c>
      <c r="H18" s="181">
        <v>-267.3215277975608</v>
      </c>
      <c r="I18" s="189">
        <v>4934.0886857135938</v>
      </c>
      <c r="J18" s="174"/>
      <c r="K18" s="177">
        <v>14</v>
      </c>
      <c r="L18" s="178" t="s">
        <v>40</v>
      </c>
      <c r="M18" s="182">
        <v>-267.3215277975608</v>
      </c>
      <c r="N18" s="181"/>
      <c r="O18" s="189">
        <v>4934.0886857135938</v>
      </c>
    </row>
    <row r="19" spans="1:15" s="157" customFormat="1" ht="14.1" customHeight="1" thickBot="1">
      <c r="A19" s="184">
        <v>15</v>
      </c>
      <c r="B19" s="185" t="s">
        <v>14</v>
      </c>
      <c r="C19" s="190">
        <v>60</v>
      </c>
      <c r="D19" s="187">
        <v>4972.7731142000011</v>
      </c>
      <c r="E19" s="174"/>
      <c r="F19" s="177">
        <v>15</v>
      </c>
      <c r="G19" s="178" t="s">
        <v>15</v>
      </c>
      <c r="H19" s="181">
        <v>-22.414687739216461</v>
      </c>
      <c r="I19" s="189">
        <v>4884.8404250687827</v>
      </c>
      <c r="J19" s="174"/>
      <c r="K19" s="177">
        <v>15</v>
      </c>
      <c r="L19" s="178" t="s">
        <v>15</v>
      </c>
      <c r="M19" s="182">
        <v>-22.414687739216461</v>
      </c>
      <c r="N19" s="181"/>
      <c r="O19" s="189">
        <v>4884.8404250687827</v>
      </c>
    </row>
    <row r="20" spans="1:15" s="157" customFormat="1" ht="14.1" customHeight="1" thickTop="1">
      <c r="A20" s="177">
        <v>16</v>
      </c>
      <c r="B20" s="178" t="s">
        <v>20</v>
      </c>
      <c r="C20" s="179">
        <v>60</v>
      </c>
      <c r="D20" s="189">
        <v>4961.0687179368051</v>
      </c>
      <c r="E20" s="174"/>
      <c r="F20" s="177">
        <v>16</v>
      </c>
      <c r="G20" s="178" t="s">
        <v>1</v>
      </c>
      <c r="H20" s="181">
        <v>-235.69909938573053</v>
      </c>
      <c r="I20" s="189">
        <v>4796.7815681311249</v>
      </c>
      <c r="J20" s="174"/>
      <c r="K20" s="177">
        <v>16</v>
      </c>
      <c r="L20" s="178" t="s">
        <v>1</v>
      </c>
      <c r="M20" s="182">
        <v>-235.69909938573053</v>
      </c>
      <c r="N20" s="181"/>
      <c r="O20" s="189">
        <v>4796.7815681311249</v>
      </c>
    </row>
    <row r="21" spans="1:15" s="157" customFormat="1" ht="14.1" customHeight="1">
      <c r="A21" s="177">
        <v>17</v>
      </c>
      <c r="B21" s="178" t="s">
        <v>6</v>
      </c>
      <c r="C21" s="179">
        <v>61</v>
      </c>
      <c r="D21" s="189">
        <v>4912.2063707274829</v>
      </c>
      <c r="E21" s="174"/>
      <c r="F21" s="177">
        <v>17</v>
      </c>
      <c r="G21" s="178" t="s">
        <v>34</v>
      </c>
      <c r="H21" s="181">
        <v>-445.20408993241722</v>
      </c>
      <c r="I21" s="189">
        <v>4739.3634695260253</v>
      </c>
      <c r="J21" s="174"/>
      <c r="K21" s="177">
        <v>17</v>
      </c>
      <c r="L21" s="178" t="s">
        <v>34</v>
      </c>
      <c r="M21" s="182">
        <v>-445.20408993241722</v>
      </c>
      <c r="N21" s="181"/>
      <c r="O21" s="189">
        <v>4739.3634695260253</v>
      </c>
    </row>
    <row r="22" spans="1:15" s="157" customFormat="1" ht="14.1" customHeight="1">
      <c r="A22" s="177">
        <v>18</v>
      </c>
      <c r="B22" s="178" t="s">
        <v>41</v>
      </c>
      <c r="C22" s="179">
        <v>64</v>
      </c>
      <c r="D22" s="189">
        <v>4908.8348246916212</v>
      </c>
      <c r="E22" s="174"/>
      <c r="F22" s="177">
        <v>18</v>
      </c>
      <c r="G22" s="178" t="s">
        <v>35</v>
      </c>
      <c r="H22" s="181">
        <v>-13.422254882240907</v>
      </c>
      <c r="I22" s="189">
        <v>4660.3352634101211</v>
      </c>
      <c r="J22" s="174"/>
      <c r="K22" s="177">
        <v>18</v>
      </c>
      <c r="L22" s="178" t="s">
        <v>35</v>
      </c>
      <c r="M22" s="182">
        <v>-13.422254882240907</v>
      </c>
      <c r="N22" s="181"/>
      <c r="O22" s="189">
        <v>4660.3352634101211</v>
      </c>
    </row>
    <row r="23" spans="1:15" s="157" customFormat="1" ht="14.1" customHeight="1">
      <c r="A23" s="177">
        <v>19</v>
      </c>
      <c r="B23" s="178" t="s">
        <v>15</v>
      </c>
      <c r="C23" s="179">
        <v>68</v>
      </c>
      <c r="D23" s="189">
        <v>4907.2551128079995</v>
      </c>
      <c r="E23" s="174"/>
      <c r="F23" s="177">
        <v>19</v>
      </c>
      <c r="G23" s="178" t="s">
        <v>48</v>
      </c>
      <c r="H23" s="181">
        <v>412.94438064208583</v>
      </c>
      <c r="I23" s="189">
        <v>4654.1157981432652</v>
      </c>
      <c r="J23" s="174"/>
      <c r="K23" s="177">
        <v>19</v>
      </c>
      <c r="L23" s="178" t="s">
        <v>48</v>
      </c>
      <c r="M23" s="182">
        <v>412.94438064208583</v>
      </c>
      <c r="N23" s="181"/>
      <c r="O23" s="189">
        <v>4654.1157981432652</v>
      </c>
    </row>
    <row r="24" spans="1:15" s="157" customFormat="1" ht="14.1" customHeight="1">
      <c r="A24" s="177">
        <v>20</v>
      </c>
      <c r="B24" s="178" t="s">
        <v>3</v>
      </c>
      <c r="C24" s="179">
        <v>61</v>
      </c>
      <c r="D24" s="189">
        <v>4875.2493133737535</v>
      </c>
      <c r="E24" s="174"/>
      <c r="F24" s="177">
        <v>20</v>
      </c>
      <c r="G24" s="178" t="s">
        <v>42</v>
      </c>
      <c r="H24" s="181">
        <v>-190.28974640202344</v>
      </c>
      <c r="I24" s="189">
        <v>4619.4543565651529</v>
      </c>
      <c r="J24" s="174"/>
      <c r="K24" s="177">
        <v>20</v>
      </c>
      <c r="L24" s="178" t="s">
        <v>42</v>
      </c>
      <c r="M24" s="182">
        <v>-190.28974640202344</v>
      </c>
      <c r="N24" s="181"/>
      <c r="O24" s="189">
        <v>4619.4543565651529</v>
      </c>
    </row>
    <row r="25" spans="1:15" s="157" customFormat="1" ht="14.1" customHeight="1">
      <c r="A25" s="177">
        <v>21</v>
      </c>
      <c r="B25" s="178" t="s">
        <v>10</v>
      </c>
      <c r="C25" s="179">
        <v>60</v>
      </c>
      <c r="D25" s="189">
        <v>4860.8329179949515</v>
      </c>
      <c r="E25" s="174"/>
      <c r="F25" s="177">
        <v>21</v>
      </c>
      <c r="G25" s="178" t="s">
        <v>6</v>
      </c>
      <c r="H25" s="181">
        <v>-295.68522372057765</v>
      </c>
      <c r="I25" s="189">
        <v>4616.5211470069053</v>
      </c>
      <c r="J25" s="174"/>
      <c r="K25" s="177">
        <v>21</v>
      </c>
      <c r="L25" s="178" t="s">
        <v>6</v>
      </c>
      <c r="M25" s="182">
        <v>-295.68522372057765</v>
      </c>
      <c r="N25" s="181"/>
      <c r="O25" s="189">
        <v>4616.5211470069053</v>
      </c>
    </row>
    <row r="26" spans="1:15" s="157" customFormat="1" ht="14.1" customHeight="1">
      <c r="A26" s="177">
        <v>22</v>
      </c>
      <c r="B26" s="178" t="s">
        <v>42</v>
      </c>
      <c r="C26" s="179">
        <v>60</v>
      </c>
      <c r="D26" s="189">
        <v>4809.7441029671763</v>
      </c>
      <c r="E26" s="174"/>
      <c r="F26" s="177">
        <v>22</v>
      </c>
      <c r="G26" s="178" t="s">
        <v>19</v>
      </c>
      <c r="H26" s="181">
        <v>101.52769067954092</v>
      </c>
      <c r="I26" s="189">
        <v>4571.1074203289663</v>
      </c>
      <c r="J26" s="174"/>
      <c r="K26" s="177">
        <v>22</v>
      </c>
      <c r="L26" s="178" t="s">
        <v>19</v>
      </c>
      <c r="M26" s="182">
        <v>101.52769067954092</v>
      </c>
      <c r="N26" s="181"/>
      <c r="O26" s="189">
        <v>4571.1074203289663</v>
      </c>
    </row>
    <row r="27" spans="1:15" s="157" customFormat="1" ht="14.1" customHeight="1">
      <c r="A27" s="177">
        <v>23</v>
      </c>
      <c r="B27" s="178" t="s">
        <v>35</v>
      </c>
      <c r="C27" s="179">
        <v>67</v>
      </c>
      <c r="D27" s="189">
        <v>4673.757518292362</v>
      </c>
      <c r="E27" s="174"/>
      <c r="F27" s="177">
        <v>23</v>
      </c>
      <c r="G27" s="178" t="s">
        <v>14</v>
      </c>
      <c r="H27" s="181">
        <v>-429.52588223144119</v>
      </c>
      <c r="I27" s="189">
        <v>4543.2472319685603</v>
      </c>
      <c r="J27" s="174"/>
      <c r="K27" s="177">
        <v>23</v>
      </c>
      <c r="L27" s="178" t="s">
        <v>14</v>
      </c>
      <c r="M27" s="182">
        <v>-429.52588223144119</v>
      </c>
      <c r="N27" s="181"/>
      <c r="O27" s="189">
        <v>4543.2472319685603</v>
      </c>
    </row>
    <row r="28" spans="1:15" s="157" customFormat="1" ht="14.1" customHeight="1">
      <c r="A28" s="177">
        <v>24</v>
      </c>
      <c r="B28" s="178" t="s">
        <v>32</v>
      </c>
      <c r="C28" s="179">
        <v>61</v>
      </c>
      <c r="D28" s="189">
        <v>4652.3289423574406</v>
      </c>
      <c r="E28" s="174"/>
      <c r="F28" s="177">
        <v>24</v>
      </c>
      <c r="G28" s="178" t="s">
        <v>3</v>
      </c>
      <c r="H28" s="181">
        <v>-334.26856500864301</v>
      </c>
      <c r="I28" s="189">
        <v>4540.9807483651102</v>
      </c>
      <c r="J28" s="174"/>
      <c r="K28" s="177">
        <v>24</v>
      </c>
      <c r="L28" s="178" t="s">
        <v>3</v>
      </c>
      <c r="M28" s="182">
        <v>-334.26856500864301</v>
      </c>
      <c r="N28" s="181"/>
      <c r="O28" s="189">
        <v>4540.9807483651102</v>
      </c>
    </row>
    <row r="29" spans="1:15" s="157" customFormat="1" ht="14.1" customHeight="1">
      <c r="A29" s="177">
        <v>25</v>
      </c>
      <c r="B29" s="178" t="s">
        <v>19</v>
      </c>
      <c r="C29" s="179">
        <v>70</v>
      </c>
      <c r="D29" s="189">
        <v>4469.5797296494256</v>
      </c>
      <c r="E29" s="174"/>
      <c r="F29" s="177">
        <v>25</v>
      </c>
      <c r="G29" s="178" t="s">
        <v>32</v>
      </c>
      <c r="H29" s="181">
        <v>-188.94325404921949</v>
      </c>
      <c r="I29" s="189">
        <v>4463.3856883082208</v>
      </c>
      <c r="J29" s="174"/>
      <c r="K29" s="177">
        <v>25</v>
      </c>
      <c r="L29" s="178" t="s">
        <v>32</v>
      </c>
      <c r="M29" s="182">
        <v>-188.94325404921949</v>
      </c>
      <c r="N29" s="181"/>
      <c r="O29" s="189">
        <v>4463.3856883082208</v>
      </c>
    </row>
    <row r="30" spans="1:15" s="157" customFormat="1" ht="14.1" customHeight="1">
      <c r="A30" s="177">
        <v>26</v>
      </c>
      <c r="B30" s="178" t="s">
        <v>29</v>
      </c>
      <c r="C30" s="179">
        <v>72</v>
      </c>
      <c r="D30" s="189">
        <v>4413.3038075833256</v>
      </c>
      <c r="E30" s="174"/>
      <c r="F30" s="177">
        <v>26</v>
      </c>
      <c r="G30" s="178" t="s">
        <v>43</v>
      </c>
      <c r="H30" s="181">
        <v>557.22884967947402</v>
      </c>
      <c r="I30" s="189">
        <v>4444.5984809178644</v>
      </c>
      <c r="J30" s="174"/>
      <c r="K30" s="177">
        <v>26</v>
      </c>
      <c r="L30" s="178" t="s">
        <v>43</v>
      </c>
      <c r="M30" s="182">
        <v>557.22884967947402</v>
      </c>
      <c r="N30" s="181"/>
      <c r="O30" s="189">
        <v>4444.5984809178644</v>
      </c>
    </row>
    <row r="31" spans="1:15" s="157" customFormat="1" ht="14.1" customHeight="1">
      <c r="A31" s="177">
        <v>27</v>
      </c>
      <c r="B31" s="178" t="s">
        <v>31</v>
      </c>
      <c r="C31" s="179">
        <v>66</v>
      </c>
      <c r="D31" s="189">
        <v>4364.3894805310556</v>
      </c>
      <c r="E31" s="174"/>
      <c r="F31" s="177">
        <v>27</v>
      </c>
      <c r="G31" s="178" t="s">
        <v>29</v>
      </c>
      <c r="H31" s="181">
        <v>17.902264782857127</v>
      </c>
      <c r="I31" s="189">
        <v>4431.2060723661825</v>
      </c>
      <c r="J31" s="174"/>
      <c r="K31" s="177">
        <v>27</v>
      </c>
      <c r="L31" s="178" t="s">
        <v>29</v>
      </c>
      <c r="M31" s="182">
        <v>17.902264782857127</v>
      </c>
      <c r="N31" s="181"/>
      <c r="O31" s="189">
        <v>4431.2060723661825</v>
      </c>
    </row>
    <row r="32" spans="1:15" s="157" customFormat="1" ht="14.1" customHeight="1">
      <c r="A32" s="177">
        <v>28</v>
      </c>
      <c r="B32" s="178" t="s">
        <v>48</v>
      </c>
      <c r="C32" s="179">
        <v>70</v>
      </c>
      <c r="D32" s="189">
        <v>4241.1714175011793</v>
      </c>
      <c r="E32" s="174"/>
      <c r="F32" s="177">
        <v>28</v>
      </c>
      <c r="G32" s="178" t="s">
        <v>10</v>
      </c>
      <c r="H32" s="181">
        <v>-463.49793911179273</v>
      </c>
      <c r="I32" s="189">
        <v>4397.3349788831583</v>
      </c>
      <c r="J32" s="174"/>
      <c r="K32" s="177">
        <v>28</v>
      </c>
      <c r="L32" s="178" t="s">
        <v>10</v>
      </c>
      <c r="M32" s="182">
        <v>-463.49793911179273</v>
      </c>
      <c r="N32" s="181"/>
      <c r="O32" s="189">
        <v>4397.3349788831583</v>
      </c>
    </row>
    <row r="33" spans="1:15" s="157" customFormat="1" ht="14.1" customHeight="1">
      <c r="A33" s="177">
        <v>29</v>
      </c>
      <c r="B33" s="178" t="s">
        <v>39</v>
      </c>
      <c r="C33" s="179">
        <v>65</v>
      </c>
      <c r="D33" s="189">
        <v>4178.4782216493431</v>
      </c>
      <c r="E33" s="174"/>
      <c r="F33" s="177">
        <v>29</v>
      </c>
      <c r="G33" s="178" t="s">
        <v>16</v>
      </c>
      <c r="H33" s="181">
        <v>657.52408989101662</v>
      </c>
      <c r="I33" s="189">
        <v>4285.4163690458499</v>
      </c>
      <c r="J33" s="174"/>
      <c r="K33" s="177">
        <v>29</v>
      </c>
      <c r="L33" s="178" t="s">
        <v>16</v>
      </c>
      <c r="M33" s="182">
        <v>657.52408989101662</v>
      </c>
      <c r="N33" s="181"/>
      <c r="O33" s="189">
        <v>4285.4163690458499</v>
      </c>
    </row>
    <row r="34" spans="1:15" s="157" customFormat="1" ht="14.1" customHeight="1">
      <c r="A34" s="177">
        <v>30</v>
      </c>
      <c r="B34" s="178" t="s">
        <v>8</v>
      </c>
      <c r="C34" s="179">
        <v>68</v>
      </c>
      <c r="D34" s="189">
        <v>4127.3831972038297</v>
      </c>
      <c r="E34" s="174"/>
      <c r="F34" s="177">
        <v>30</v>
      </c>
      <c r="G34" s="178" t="s">
        <v>8</v>
      </c>
      <c r="H34" s="181">
        <v>156.69003104794197</v>
      </c>
      <c r="I34" s="189">
        <v>4284.073228251772</v>
      </c>
      <c r="J34" s="174"/>
      <c r="K34" s="177">
        <v>30</v>
      </c>
      <c r="L34" s="178" t="s">
        <v>8</v>
      </c>
      <c r="M34" s="182">
        <v>156.69003104794197</v>
      </c>
      <c r="N34" s="181"/>
      <c r="O34" s="189">
        <v>4284.073228251772</v>
      </c>
    </row>
    <row r="35" spans="1:15" s="157" customFormat="1" ht="14.1" customHeight="1">
      <c r="A35" s="177">
        <v>31</v>
      </c>
      <c r="B35" s="178" t="s">
        <v>38</v>
      </c>
      <c r="C35" s="179">
        <v>67</v>
      </c>
      <c r="D35" s="189">
        <v>4084.9564654523506</v>
      </c>
      <c r="E35" s="174"/>
      <c r="F35" s="177">
        <v>31</v>
      </c>
      <c r="G35" s="178" t="s">
        <v>26</v>
      </c>
      <c r="H35" s="181">
        <v>215.94282071092351</v>
      </c>
      <c r="I35" s="189">
        <v>4265.9247792524975</v>
      </c>
      <c r="J35" s="174"/>
      <c r="K35" s="177">
        <v>31</v>
      </c>
      <c r="L35" s="178" t="s">
        <v>26</v>
      </c>
      <c r="M35" s="182">
        <v>215.94282071092351</v>
      </c>
      <c r="N35" s="181"/>
      <c r="O35" s="189">
        <v>4265.9247792524975</v>
      </c>
    </row>
    <row r="36" spans="1:15" s="157" customFormat="1" ht="14.1" customHeight="1">
      <c r="A36" s="177">
        <v>32</v>
      </c>
      <c r="B36" s="178" t="s">
        <v>26</v>
      </c>
      <c r="C36" s="179">
        <v>70</v>
      </c>
      <c r="D36" s="189">
        <v>4049.9819585415744</v>
      </c>
      <c r="E36" s="174"/>
      <c r="F36" s="177">
        <v>32</v>
      </c>
      <c r="G36" s="178" t="s">
        <v>39</v>
      </c>
      <c r="H36" s="181">
        <v>56.642786608433802</v>
      </c>
      <c r="I36" s="189">
        <v>4235.1210082577772</v>
      </c>
      <c r="J36" s="174"/>
      <c r="K36" s="177">
        <v>32</v>
      </c>
      <c r="L36" s="178" t="s">
        <v>39</v>
      </c>
      <c r="M36" s="182">
        <v>56.642786608433802</v>
      </c>
      <c r="N36" s="181"/>
      <c r="O36" s="189">
        <v>4235.1210082577772</v>
      </c>
    </row>
    <row r="37" spans="1:15" s="157" customFormat="1" ht="14.1" customHeight="1">
      <c r="A37" s="177">
        <v>33</v>
      </c>
      <c r="B37" s="178" t="s">
        <v>36</v>
      </c>
      <c r="C37" s="179">
        <v>67</v>
      </c>
      <c r="D37" s="189">
        <v>4000.580208119427</v>
      </c>
      <c r="E37" s="174"/>
      <c r="F37" s="177">
        <v>33</v>
      </c>
      <c r="G37" s="178" t="s">
        <v>38</v>
      </c>
      <c r="H37" s="181">
        <v>149.57809145438887</v>
      </c>
      <c r="I37" s="189">
        <v>4234.5345569067395</v>
      </c>
      <c r="J37" s="174"/>
      <c r="K37" s="177">
        <v>33</v>
      </c>
      <c r="L37" s="178" t="s">
        <v>38</v>
      </c>
      <c r="M37" s="182">
        <v>149.57809145438887</v>
      </c>
      <c r="N37" s="181"/>
      <c r="O37" s="189">
        <v>4234.5345569067395</v>
      </c>
    </row>
    <row r="38" spans="1:15" s="157" customFormat="1" ht="14.1" customHeight="1">
      <c r="A38" s="177">
        <v>34</v>
      </c>
      <c r="B38" s="178" t="s">
        <v>4</v>
      </c>
      <c r="C38" s="179">
        <v>74</v>
      </c>
      <c r="D38" s="189">
        <v>3939.44943807041</v>
      </c>
      <c r="E38" s="174"/>
      <c r="F38" s="177">
        <v>34</v>
      </c>
      <c r="G38" s="178" t="s">
        <v>31</v>
      </c>
      <c r="H38" s="181">
        <v>-154.77832131812826</v>
      </c>
      <c r="I38" s="189">
        <v>4209.6111592129273</v>
      </c>
      <c r="J38" s="174"/>
      <c r="K38" s="177">
        <v>34</v>
      </c>
      <c r="L38" s="178" t="s">
        <v>31</v>
      </c>
      <c r="M38" s="182">
        <v>-154.77832131812826</v>
      </c>
      <c r="N38" s="181"/>
      <c r="O38" s="189">
        <v>4209.6111592129273</v>
      </c>
    </row>
    <row r="39" spans="1:15" s="157" customFormat="1" ht="14.1" customHeight="1">
      <c r="A39" s="177">
        <v>35</v>
      </c>
      <c r="B39" s="178" t="s">
        <v>25</v>
      </c>
      <c r="C39" s="179">
        <v>61</v>
      </c>
      <c r="D39" s="189">
        <v>3894.4772150811923</v>
      </c>
      <c r="E39" s="174"/>
      <c r="F39" s="177">
        <v>35</v>
      </c>
      <c r="G39" s="178" t="s">
        <v>4</v>
      </c>
      <c r="H39" s="181">
        <v>237.160826760378</v>
      </c>
      <c r="I39" s="189">
        <v>4176.6102648307879</v>
      </c>
      <c r="J39" s="174"/>
      <c r="K39" s="177">
        <v>35</v>
      </c>
      <c r="L39" s="178" t="s">
        <v>4</v>
      </c>
      <c r="M39" s="182">
        <v>237.160826760378</v>
      </c>
      <c r="N39" s="181"/>
      <c r="O39" s="189">
        <v>4176.6102648307879</v>
      </c>
    </row>
    <row r="40" spans="1:15" s="157" customFormat="1" ht="14.1" customHeight="1">
      <c r="A40" s="177">
        <v>36</v>
      </c>
      <c r="B40" s="178" t="s">
        <v>43</v>
      </c>
      <c r="C40" s="179">
        <v>70</v>
      </c>
      <c r="D40" s="189">
        <v>3887.3696312383909</v>
      </c>
      <c r="E40" s="174"/>
      <c r="F40" s="177">
        <v>36</v>
      </c>
      <c r="G40" s="178" t="s">
        <v>36</v>
      </c>
      <c r="H40" s="181">
        <v>121.80995271758596</v>
      </c>
      <c r="I40" s="189">
        <v>4122.3901608370134</v>
      </c>
      <c r="J40" s="174"/>
      <c r="K40" s="177">
        <v>36</v>
      </c>
      <c r="L40" s="178" t="s">
        <v>36</v>
      </c>
      <c r="M40" s="182">
        <v>121.80995271758596</v>
      </c>
      <c r="N40" s="181"/>
      <c r="O40" s="189">
        <v>4122.3901608370134</v>
      </c>
    </row>
    <row r="41" spans="1:15" s="157" customFormat="1" ht="14.1" customHeight="1">
      <c r="A41" s="177">
        <v>37</v>
      </c>
      <c r="B41" s="178" t="s">
        <v>37</v>
      </c>
      <c r="C41" s="179">
        <v>62</v>
      </c>
      <c r="D41" s="189">
        <v>3864.6574912367632</v>
      </c>
      <c r="E41" s="174"/>
      <c r="F41" s="177">
        <v>37</v>
      </c>
      <c r="G41" s="178" t="s">
        <v>23</v>
      </c>
      <c r="H41" s="181">
        <v>356.64696004955454</v>
      </c>
      <c r="I41" s="189">
        <v>4111.5197289320595</v>
      </c>
      <c r="J41" s="174"/>
      <c r="K41" s="177">
        <v>37</v>
      </c>
      <c r="L41" s="178" t="s">
        <v>23</v>
      </c>
      <c r="M41" s="182">
        <v>356.64696004955454</v>
      </c>
      <c r="N41" s="181"/>
      <c r="O41" s="189">
        <v>4111.5197289320595</v>
      </c>
    </row>
    <row r="42" spans="1:15" s="157" customFormat="1" ht="14.1" customHeight="1">
      <c r="A42" s="177">
        <v>38</v>
      </c>
      <c r="B42" s="178" t="s">
        <v>12</v>
      </c>
      <c r="C42" s="179">
        <v>67</v>
      </c>
      <c r="D42" s="189">
        <v>3846.7996565564517</v>
      </c>
      <c r="E42" s="174"/>
      <c r="F42" s="177">
        <v>38</v>
      </c>
      <c r="G42" s="178" t="s">
        <v>25</v>
      </c>
      <c r="H42" s="181">
        <v>182.39233417649743</v>
      </c>
      <c r="I42" s="189">
        <v>4076.8695492576899</v>
      </c>
      <c r="J42" s="174"/>
      <c r="K42" s="177">
        <v>38</v>
      </c>
      <c r="L42" s="178" t="s">
        <v>53</v>
      </c>
      <c r="M42" s="182">
        <v>510.63189515203186</v>
      </c>
      <c r="N42" s="181">
        <v>64.521830916574231</v>
      </c>
      <c r="O42" s="189">
        <v>4098.4322993296673</v>
      </c>
    </row>
    <row r="43" spans="1:15" s="157" customFormat="1" ht="14.1" customHeight="1">
      <c r="A43" s="177">
        <v>39</v>
      </c>
      <c r="B43" s="178" t="s">
        <v>27</v>
      </c>
      <c r="C43" s="179">
        <v>67</v>
      </c>
      <c r="D43" s="189">
        <v>3803.9443132145075</v>
      </c>
      <c r="E43" s="174"/>
      <c r="F43" s="177">
        <v>39</v>
      </c>
      <c r="G43" s="178" t="s">
        <v>7</v>
      </c>
      <c r="H43" s="181">
        <v>364.91685962839023</v>
      </c>
      <c r="I43" s="189">
        <v>4066.7454629396884</v>
      </c>
      <c r="J43" s="174"/>
      <c r="K43" s="177">
        <v>39</v>
      </c>
      <c r="L43" s="178" t="s">
        <v>25</v>
      </c>
      <c r="M43" s="182">
        <v>182.39233417649743</v>
      </c>
      <c r="N43" s="181"/>
      <c r="O43" s="189">
        <v>4076.8695492576899</v>
      </c>
    </row>
    <row r="44" spans="1:15" s="157" customFormat="1" ht="14.1" customHeight="1">
      <c r="A44" s="177">
        <v>40</v>
      </c>
      <c r="B44" s="178" t="s">
        <v>30</v>
      </c>
      <c r="C44" s="179">
        <v>66</v>
      </c>
      <c r="D44" s="189">
        <v>3759.2901735276164</v>
      </c>
      <c r="E44" s="174"/>
      <c r="F44" s="177">
        <v>40</v>
      </c>
      <c r="G44" s="178" t="s">
        <v>53</v>
      </c>
      <c r="H44" s="181">
        <v>510.63189515203186</v>
      </c>
      <c r="I44" s="189">
        <v>4033.910468413093</v>
      </c>
      <c r="J44" s="174"/>
      <c r="K44" s="177">
        <v>40</v>
      </c>
      <c r="L44" s="178" t="s">
        <v>7</v>
      </c>
      <c r="M44" s="182">
        <v>364.91685962839023</v>
      </c>
      <c r="N44" s="181"/>
      <c r="O44" s="189">
        <v>4066.7454629396884</v>
      </c>
    </row>
    <row r="45" spans="1:15" s="157" customFormat="1" ht="14.1" customHeight="1">
      <c r="A45" s="177">
        <v>41</v>
      </c>
      <c r="B45" s="178" t="s">
        <v>23</v>
      </c>
      <c r="C45" s="179">
        <v>70</v>
      </c>
      <c r="D45" s="189">
        <v>3754.8727688825052</v>
      </c>
      <c r="E45" s="174"/>
      <c r="F45" s="177">
        <v>41</v>
      </c>
      <c r="G45" s="178" t="s">
        <v>44</v>
      </c>
      <c r="H45" s="181">
        <v>506.57446585225011</v>
      </c>
      <c r="I45" s="189">
        <v>4009.8777862628913</v>
      </c>
      <c r="J45" s="174"/>
      <c r="K45" s="177">
        <v>41</v>
      </c>
      <c r="L45" s="178" t="s">
        <v>44</v>
      </c>
      <c r="M45" s="182">
        <v>506.57446585225011</v>
      </c>
      <c r="N45" s="181"/>
      <c r="O45" s="189">
        <v>4009.8777862628913</v>
      </c>
    </row>
    <row r="46" spans="1:15" s="157" customFormat="1" ht="14.1" customHeight="1">
      <c r="A46" s="177">
        <v>42</v>
      </c>
      <c r="B46" s="178" t="s">
        <v>7</v>
      </c>
      <c r="C46" s="179">
        <v>68</v>
      </c>
      <c r="D46" s="189">
        <v>3701.8286033112981</v>
      </c>
      <c r="E46" s="174"/>
      <c r="F46" s="177">
        <v>42</v>
      </c>
      <c r="G46" s="178" t="s">
        <v>27</v>
      </c>
      <c r="H46" s="181">
        <v>159.83176675099349</v>
      </c>
      <c r="I46" s="189">
        <v>3963.7760799655011</v>
      </c>
      <c r="J46" s="174"/>
      <c r="K46" s="177">
        <v>42</v>
      </c>
      <c r="L46" s="178" t="s">
        <v>27</v>
      </c>
      <c r="M46" s="182">
        <v>159.83176675099349</v>
      </c>
      <c r="N46" s="181"/>
      <c r="O46" s="189">
        <v>3963.7760799655011</v>
      </c>
    </row>
    <row r="47" spans="1:15" s="157" customFormat="1" ht="14.1" customHeight="1">
      <c r="A47" s="177">
        <v>43</v>
      </c>
      <c r="B47" s="178" t="s">
        <v>16</v>
      </c>
      <c r="C47" s="179">
        <v>65</v>
      </c>
      <c r="D47" s="189">
        <v>3627.892279154833</v>
      </c>
      <c r="E47" s="174"/>
      <c r="F47" s="177">
        <v>43</v>
      </c>
      <c r="G47" s="178" t="s">
        <v>49</v>
      </c>
      <c r="H47" s="181">
        <v>560.08191320466028</v>
      </c>
      <c r="I47" s="189">
        <v>3947.0998362779205</v>
      </c>
      <c r="J47" s="174"/>
      <c r="K47" s="177">
        <v>43</v>
      </c>
      <c r="L47" s="178" t="s">
        <v>49</v>
      </c>
      <c r="M47" s="182">
        <v>560.08191320466028</v>
      </c>
      <c r="N47" s="181"/>
      <c r="O47" s="189">
        <v>3947.0998362779205</v>
      </c>
    </row>
    <row r="48" spans="1:15" s="157" customFormat="1" ht="14.1" customHeight="1">
      <c r="A48" s="177">
        <v>44</v>
      </c>
      <c r="B48" s="178" t="s">
        <v>28</v>
      </c>
      <c r="C48" s="179">
        <v>67</v>
      </c>
      <c r="D48" s="189">
        <v>3589.7071423751368</v>
      </c>
      <c r="E48" s="174"/>
      <c r="F48" s="177">
        <v>44</v>
      </c>
      <c r="G48" s="178" t="s">
        <v>12</v>
      </c>
      <c r="H48" s="181">
        <v>53.50620525738077</v>
      </c>
      <c r="I48" s="189">
        <v>3900.3058618138325</v>
      </c>
      <c r="J48" s="174"/>
      <c r="K48" s="177">
        <v>44</v>
      </c>
      <c r="L48" s="178" t="s">
        <v>12</v>
      </c>
      <c r="M48" s="182">
        <v>53.50620525738077</v>
      </c>
      <c r="N48" s="181"/>
      <c r="O48" s="189">
        <v>3900.3058618138325</v>
      </c>
    </row>
    <row r="49" spans="1:15" s="157" customFormat="1" ht="14.1" customHeight="1">
      <c r="A49" s="177">
        <v>45</v>
      </c>
      <c r="B49" s="178" t="s">
        <v>53</v>
      </c>
      <c r="C49" s="179">
        <v>72</v>
      </c>
      <c r="D49" s="189">
        <v>3523.278573261061</v>
      </c>
      <c r="E49" s="174"/>
      <c r="F49" s="177">
        <v>45</v>
      </c>
      <c r="G49" s="178" t="s">
        <v>37</v>
      </c>
      <c r="H49" s="181">
        <v>13.419892417566397</v>
      </c>
      <c r="I49" s="189">
        <v>3878.0773836543294</v>
      </c>
      <c r="J49" s="174"/>
      <c r="K49" s="177">
        <v>45</v>
      </c>
      <c r="L49" s="178" t="s">
        <v>24</v>
      </c>
      <c r="M49" s="182">
        <v>685.89904479569998</v>
      </c>
      <c r="N49" s="181">
        <v>286.78835474212684</v>
      </c>
      <c r="O49" s="189">
        <v>3885.1311272915946</v>
      </c>
    </row>
    <row r="50" spans="1:15" s="157" customFormat="1" ht="14.1" customHeight="1">
      <c r="A50" s="177">
        <v>46</v>
      </c>
      <c r="B50" s="178" t="s">
        <v>45</v>
      </c>
      <c r="C50" s="179">
        <v>70</v>
      </c>
      <c r="D50" s="189">
        <v>3504.2307350826882</v>
      </c>
      <c r="E50" s="174"/>
      <c r="F50" s="177">
        <v>46</v>
      </c>
      <c r="G50" s="178" t="s">
        <v>30</v>
      </c>
      <c r="H50" s="181">
        <v>102.11397338893258</v>
      </c>
      <c r="I50" s="189">
        <v>3861.4041469165491</v>
      </c>
      <c r="J50" s="174"/>
      <c r="K50" s="177">
        <v>46</v>
      </c>
      <c r="L50" s="178" t="s">
        <v>37</v>
      </c>
      <c r="M50" s="182">
        <v>13.419892417566397</v>
      </c>
      <c r="N50" s="181"/>
      <c r="O50" s="189">
        <v>3878.0773836543294</v>
      </c>
    </row>
    <row r="51" spans="1:15" s="157" customFormat="1" ht="14.1" customHeight="1">
      <c r="A51" s="177">
        <v>47</v>
      </c>
      <c r="B51" s="178" t="s">
        <v>44</v>
      </c>
      <c r="C51" s="179">
        <v>73</v>
      </c>
      <c r="D51" s="189">
        <v>3503.3033204106409</v>
      </c>
      <c r="E51" s="174"/>
      <c r="F51" s="177">
        <v>47</v>
      </c>
      <c r="G51" s="178" t="s">
        <v>45</v>
      </c>
      <c r="H51" s="181">
        <v>353.40216237190657</v>
      </c>
      <c r="I51" s="189">
        <v>3857.632897454595</v>
      </c>
      <c r="J51" s="174"/>
      <c r="K51" s="177">
        <v>47</v>
      </c>
      <c r="L51" s="178" t="s">
        <v>30</v>
      </c>
      <c r="M51" s="182">
        <v>102.11397338893258</v>
      </c>
      <c r="N51" s="181"/>
      <c r="O51" s="189">
        <v>3861.4041469165491</v>
      </c>
    </row>
    <row r="52" spans="1:15" s="157" customFormat="1" ht="14.1" customHeight="1">
      <c r="A52" s="177">
        <v>48</v>
      </c>
      <c r="B52" s="178" t="s">
        <v>49</v>
      </c>
      <c r="C52" s="179">
        <v>75</v>
      </c>
      <c r="D52" s="189">
        <v>3387.0179230732601</v>
      </c>
      <c r="E52" s="174"/>
      <c r="F52" s="177">
        <v>48</v>
      </c>
      <c r="G52" s="178" t="s">
        <v>47</v>
      </c>
      <c r="H52" s="181">
        <v>448.4227436460352</v>
      </c>
      <c r="I52" s="189">
        <v>3793.4702755938133</v>
      </c>
      <c r="J52" s="174"/>
      <c r="K52" s="177">
        <v>48</v>
      </c>
      <c r="L52" s="178" t="s">
        <v>45</v>
      </c>
      <c r="M52" s="182">
        <v>353.40216237190657</v>
      </c>
      <c r="N52" s="181"/>
      <c r="O52" s="189">
        <v>3857.632897454595</v>
      </c>
    </row>
    <row r="53" spans="1:15" s="157" customFormat="1" ht="14.1" customHeight="1">
      <c r="A53" s="177">
        <v>49</v>
      </c>
      <c r="B53" s="178" t="s">
        <v>47</v>
      </c>
      <c r="C53" s="179">
        <v>67</v>
      </c>
      <c r="D53" s="189">
        <v>3345.0475319477782</v>
      </c>
      <c r="E53" s="174"/>
      <c r="F53" s="177">
        <v>49</v>
      </c>
      <c r="G53" s="178" t="s">
        <v>28</v>
      </c>
      <c r="H53" s="181">
        <v>198.07064729313703</v>
      </c>
      <c r="I53" s="189">
        <v>3787.7777896682737</v>
      </c>
      <c r="J53" s="174"/>
      <c r="K53" s="177">
        <v>49</v>
      </c>
      <c r="L53" s="178" t="s">
        <v>47</v>
      </c>
      <c r="M53" s="182">
        <v>448.4227436460352</v>
      </c>
      <c r="N53" s="181"/>
      <c r="O53" s="189">
        <v>3793.4702755938133</v>
      </c>
    </row>
    <row r="54" spans="1:15" s="157" customFormat="1" ht="14.1" customHeight="1">
      <c r="A54" s="177">
        <v>50</v>
      </c>
      <c r="B54" s="178" t="s">
        <v>50</v>
      </c>
      <c r="C54" s="179">
        <v>70</v>
      </c>
      <c r="D54" s="189">
        <v>3307.3380053754313</v>
      </c>
      <c r="E54" s="174"/>
      <c r="F54" s="177">
        <v>50</v>
      </c>
      <c r="G54" s="178" t="s">
        <v>46</v>
      </c>
      <c r="H54" s="181">
        <v>497.64103845584469</v>
      </c>
      <c r="I54" s="189">
        <v>3715.8192786302388</v>
      </c>
      <c r="J54" s="174"/>
      <c r="K54" s="177">
        <v>50</v>
      </c>
      <c r="L54" s="178" t="s">
        <v>28</v>
      </c>
      <c r="M54" s="182">
        <v>198.07064729313703</v>
      </c>
      <c r="N54" s="181"/>
      <c r="O54" s="189">
        <v>3787.7777896682737</v>
      </c>
    </row>
    <row r="55" spans="1:15" s="157" customFormat="1" ht="14.1" customHeight="1">
      <c r="A55" s="177">
        <v>51</v>
      </c>
      <c r="B55" s="178" t="s">
        <v>46</v>
      </c>
      <c r="C55" s="179">
        <v>70</v>
      </c>
      <c r="D55" s="189">
        <v>3218.178240174394</v>
      </c>
      <c r="E55" s="174"/>
      <c r="F55" s="177">
        <v>51</v>
      </c>
      <c r="G55" s="178" t="s">
        <v>21</v>
      </c>
      <c r="H55" s="181">
        <v>727.45185780435486</v>
      </c>
      <c r="I55" s="189">
        <v>3657.5028584090619</v>
      </c>
      <c r="J55" s="174"/>
      <c r="K55" s="177">
        <v>51</v>
      </c>
      <c r="L55" s="178" t="s">
        <v>46</v>
      </c>
      <c r="M55" s="182">
        <v>497.64103845584469</v>
      </c>
      <c r="N55" s="181"/>
      <c r="O55" s="189">
        <v>3715.8192786302388</v>
      </c>
    </row>
    <row r="56" spans="1:15" s="157" customFormat="1" ht="14.1" customHeight="1">
      <c r="A56" s="177">
        <v>52</v>
      </c>
      <c r="B56" s="178" t="s">
        <v>21</v>
      </c>
      <c r="C56" s="179">
        <v>72</v>
      </c>
      <c r="D56" s="189">
        <v>2930.051000604707</v>
      </c>
      <c r="E56" s="174"/>
      <c r="F56" s="177">
        <v>52</v>
      </c>
      <c r="G56" s="178" t="s">
        <v>24</v>
      </c>
      <c r="H56" s="181">
        <v>685.89904479569998</v>
      </c>
      <c r="I56" s="189">
        <v>3598.3427725494676</v>
      </c>
      <c r="J56" s="174"/>
      <c r="K56" s="177">
        <v>52</v>
      </c>
      <c r="L56" s="178" t="s">
        <v>21</v>
      </c>
      <c r="M56" s="182">
        <v>727.45185780435486</v>
      </c>
      <c r="N56" s="181">
        <v>15.570041266453673</v>
      </c>
      <c r="O56" s="189">
        <v>3673.0728996755156</v>
      </c>
    </row>
    <row r="57" spans="1:15" s="157" customFormat="1" ht="14.1" customHeight="1">
      <c r="A57" s="191">
        <v>53</v>
      </c>
      <c r="B57" s="192" t="s">
        <v>24</v>
      </c>
      <c r="C57" s="193">
        <v>74</v>
      </c>
      <c r="D57" s="194">
        <v>2912.4437277537677</v>
      </c>
      <c r="E57" s="174"/>
      <c r="F57" s="191">
        <v>53</v>
      </c>
      <c r="G57" s="192" t="s">
        <v>50</v>
      </c>
      <c r="H57" s="195">
        <v>276.53655103853163</v>
      </c>
      <c r="I57" s="194">
        <v>3583.8745564139631</v>
      </c>
      <c r="J57" s="174"/>
      <c r="K57" s="191">
        <v>53</v>
      </c>
      <c r="L57" s="192" t="s">
        <v>50</v>
      </c>
      <c r="M57" s="196">
        <v>276.53655103853163</v>
      </c>
      <c r="N57" s="195"/>
      <c r="O57" s="194">
        <v>3583.8745564139631</v>
      </c>
    </row>
    <row r="58" spans="1:15" s="157" customFormat="1" ht="18" customHeight="1">
      <c r="A58" s="197" t="s">
        <v>51</v>
      </c>
      <c r="B58" s="198"/>
      <c r="C58" s="199">
        <v>64.994654939330175</v>
      </c>
      <c r="D58" s="200">
        <v>4973.4184706351707</v>
      </c>
      <c r="E58" s="174"/>
      <c r="F58" s="197" t="s">
        <v>51</v>
      </c>
      <c r="G58" s="201"/>
      <c r="H58" s="202"/>
      <c r="I58" s="200">
        <v>4973.4184706351707</v>
      </c>
      <c r="J58" s="174"/>
      <c r="K58" s="203" t="s">
        <v>51</v>
      </c>
      <c r="L58" s="204"/>
      <c r="M58" s="205"/>
      <c r="N58" s="205"/>
      <c r="O58" s="200">
        <f>I58</f>
        <v>4973.4184706351707</v>
      </c>
    </row>
    <row r="59" spans="1:15" s="157" customFormat="1" ht="15" customHeight="1" thickBot="1">
      <c r="A59" s="206" t="s">
        <v>127</v>
      </c>
      <c r="B59" s="207"/>
      <c r="C59" s="208">
        <v>65.361718295697415</v>
      </c>
      <c r="D59" s="209">
        <v>4783.6156641340303</v>
      </c>
      <c r="E59" s="174"/>
      <c r="F59" s="206" t="s">
        <v>127</v>
      </c>
      <c r="G59" s="210"/>
      <c r="H59" s="211"/>
      <c r="I59" s="209">
        <v>4783.6273487539311</v>
      </c>
      <c r="J59" s="174"/>
      <c r="K59" s="206" t="s">
        <v>127</v>
      </c>
      <c r="L59" s="212"/>
      <c r="M59" s="213"/>
      <c r="N59" s="213"/>
      <c r="O59" s="209">
        <f>I59</f>
        <v>4783.6273487539311</v>
      </c>
    </row>
    <row r="60" spans="1:15" s="157" customFormat="1" ht="9.75" thickBot="1"/>
    <row r="61" spans="1:15" s="157" customFormat="1" ht="15" customHeight="1" thickBot="1">
      <c r="A61" s="214" t="s">
        <v>110</v>
      </c>
      <c r="B61" s="215"/>
      <c r="C61" s="216"/>
      <c r="D61" s="216"/>
      <c r="E61" s="216"/>
      <c r="F61" s="216"/>
      <c r="G61" s="216"/>
      <c r="H61" s="217"/>
      <c r="I61" s="218" t="s">
        <v>111</v>
      </c>
      <c r="J61" s="218"/>
      <c r="K61" s="218"/>
      <c r="L61" s="218"/>
      <c r="M61" s="218"/>
      <c r="N61" s="218"/>
      <c r="O61" s="219"/>
    </row>
    <row r="62" spans="1:15" s="157" customFormat="1" ht="15" customHeight="1" thickBot="1">
      <c r="A62" s="220" t="s">
        <v>126</v>
      </c>
      <c r="B62" s="216"/>
      <c r="C62" s="216"/>
      <c r="D62" s="216"/>
      <c r="E62" s="216"/>
      <c r="F62" s="216"/>
      <c r="G62" s="216"/>
      <c r="H62" s="217"/>
      <c r="I62" s="221" t="s">
        <v>112</v>
      </c>
      <c r="J62" s="221"/>
      <c r="K62" s="221"/>
      <c r="L62" s="221"/>
      <c r="M62" s="221"/>
      <c r="N62" s="221"/>
      <c r="O62" s="222"/>
    </row>
  </sheetData>
  <sheetProtection sheet="1" objects="1" scenarios="1"/>
  <mergeCells count="6">
    <mergeCell ref="I62:O62"/>
    <mergeCell ref="A2:B4"/>
    <mergeCell ref="F2:G4"/>
    <mergeCell ref="K2:L4"/>
    <mergeCell ref="M2:M4"/>
    <mergeCell ref="I61:O61"/>
  </mergeCells>
  <printOptions horizontalCentered="1"/>
  <pageMargins left="0" right="0" top="0.19685039370078741" bottom="0.59055118110236227" header="0.31496062992125984" footer="0.31496062992125984"/>
  <pageSetup paperSize="9" scale="8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3"/>
  <sheetViews>
    <sheetView zoomScale="155" zoomScaleNormal="155" workbookViewId="0">
      <pane xSplit="1" ySplit="4" topLeftCell="B5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ColWidth="10.7109375" defaultRowHeight="7.5" customHeight="1"/>
  <cols>
    <col min="1" max="1" width="20.7109375" style="4" customWidth="1"/>
    <col min="2" max="2" width="11.7109375" style="4" customWidth="1"/>
    <col min="3" max="3" width="8.7109375" style="4" customWidth="1"/>
    <col min="4" max="4" width="11.7109375" style="4" customWidth="1"/>
    <col min="5" max="5" width="8.7109375" style="4" customWidth="1"/>
    <col min="6" max="6" width="11.7109375" style="4" customWidth="1"/>
    <col min="7" max="7" width="12.7109375" style="4" customWidth="1"/>
    <col min="8" max="8" width="12.28515625" style="4" customWidth="1"/>
    <col min="9" max="9" width="10.7109375" style="4" customWidth="1"/>
    <col min="10" max="10" width="6.7109375" style="4" customWidth="1"/>
    <col min="11" max="51" width="10.7109375" style="95"/>
    <col min="52" max="16384" width="10.7109375" style="4"/>
  </cols>
  <sheetData>
    <row r="1" spans="1:10" s="94" customFormat="1" ht="24.95" customHeight="1" thickBot="1">
      <c r="A1" s="26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6" customHeight="1">
      <c r="A2" s="84" t="s">
        <v>63</v>
      </c>
      <c r="B2" s="69" t="s">
        <v>55</v>
      </c>
      <c r="C2" s="70" t="s">
        <v>104</v>
      </c>
      <c r="D2" s="70" t="s">
        <v>55</v>
      </c>
      <c r="E2" s="69" t="s">
        <v>77</v>
      </c>
      <c r="F2" s="70" t="s">
        <v>70</v>
      </c>
      <c r="G2" s="69" t="s">
        <v>71</v>
      </c>
      <c r="H2" s="70" t="s">
        <v>72</v>
      </c>
      <c r="I2" s="70" t="s">
        <v>105</v>
      </c>
      <c r="J2" s="71" t="s">
        <v>80</v>
      </c>
    </row>
    <row r="3" spans="1:10" s="2" customFormat="1" ht="12.6" customHeight="1">
      <c r="A3" s="85"/>
      <c r="B3" s="18" t="s">
        <v>74</v>
      </c>
      <c r="C3" s="17">
        <v>2010</v>
      </c>
      <c r="D3" s="18" t="s">
        <v>107</v>
      </c>
      <c r="E3" s="18" t="s">
        <v>76</v>
      </c>
      <c r="F3" s="18" t="s">
        <v>73</v>
      </c>
      <c r="G3" s="18" t="s">
        <v>79</v>
      </c>
      <c r="H3" s="18" t="s">
        <v>122</v>
      </c>
      <c r="I3" s="18" t="s">
        <v>106</v>
      </c>
      <c r="J3" s="72" t="s">
        <v>78</v>
      </c>
    </row>
    <row r="4" spans="1:10" s="2" customFormat="1" ht="12.6" customHeight="1" thickBot="1">
      <c r="A4" s="86"/>
      <c r="B4" s="76">
        <v>2011</v>
      </c>
      <c r="C4" s="76"/>
      <c r="D4" s="77" t="s">
        <v>120</v>
      </c>
      <c r="E4" s="76">
        <v>2010</v>
      </c>
      <c r="F4" s="77" t="s">
        <v>74</v>
      </c>
      <c r="G4" s="77" t="s">
        <v>75</v>
      </c>
      <c r="H4" s="77" t="s">
        <v>81</v>
      </c>
      <c r="I4" s="77"/>
      <c r="J4" s="78">
        <v>2011</v>
      </c>
    </row>
    <row r="5" spans="1:10" s="2" customFormat="1" ht="14.1" customHeight="1">
      <c r="A5" s="29" t="s">
        <v>0</v>
      </c>
      <c r="B5" s="75">
        <f>'Perequation horizontale'!B6+'Perequation horizontale'!E6</f>
        <v>14135447.498742608</v>
      </c>
      <c r="C5" s="75">
        <v>32973</v>
      </c>
      <c r="D5" s="75">
        <f>B5/C5</f>
        <v>428.69764652117215</v>
      </c>
      <c r="E5" s="75">
        <v>6406.491822400144</v>
      </c>
      <c r="F5" s="75">
        <f>E5-D5</f>
        <v>5977.7941758789721</v>
      </c>
      <c r="G5" s="75">
        <f>F5-($E$58)</f>
        <v>1194.1785117449417</v>
      </c>
      <c r="H5" s="75" t="str">
        <f>IF((F5)&gt;($E$59),"",F5-($E$59))</f>
        <v/>
      </c>
      <c r="I5" s="223" t="str">
        <f t="shared" ref="I5:I57" si="0">IF(H5&lt;0,H5*C5,"")</f>
        <v/>
      </c>
      <c r="J5" s="224">
        <v>62</v>
      </c>
    </row>
    <row r="6" spans="1:10" s="2" customFormat="1" ht="14.1" customHeight="1">
      <c r="A6" s="29" t="s">
        <v>1</v>
      </c>
      <c r="B6" s="16">
        <f>'Perequation horizontale'!B7+'Perequation horizontale'!E7</f>
        <v>127924.11362831105</v>
      </c>
      <c r="C6" s="16">
        <v>2557</v>
      </c>
      <c r="D6" s="16">
        <f t="shared" ref="D6:D57" si="1">B6/C6</f>
        <v>50.028984602389933</v>
      </c>
      <c r="E6" s="16">
        <v>4925.576464606962</v>
      </c>
      <c r="F6" s="16">
        <f t="shared" ref="F6:F57" si="2">E6-D6</f>
        <v>4875.5474800045722</v>
      </c>
      <c r="G6" s="16">
        <f t="shared" ref="G6:G57" si="3">F6-($E$58)</f>
        <v>91.931815870541868</v>
      </c>
      <c r="H6" s="16" t="str">
        <f t="shared" ref="H6:H57" si="4">IF((F6)&gt;($E$59),"",F6-($E$59))</f>
        <v/>
      </c>
      <c r="I6" s="225" t="str">
        <f t="shared" si="0"/>
        <v/>
      </c>
      <c r="J6" s="226">
        <v>65</v>
      </c>
    </row>
    <row r="7" spans="1:10" s="2" customFormat="1" ht="14.1" customHeight="1">
      <c r="A7" s="29" t="s">
        <v>2</v>
      </c>
      <c r="B7" s="16">
        <f>'Perequation horizontale'!B8+'Perequation horizontale'!E8</f>
        <v>1379075.199479148</v>
      </c>
      <c r="C7" s="16">
        <v>3139</v>
      </c>
      <c r="D7" s="16">
        <f t="shared" si="1"/>
        <v>439.33583927338259</v>
      </c>
      <c r="E7" s="16">
        <v>6390.9017425931825</v>
      </c>
      <c r="F7" s="16">
        <f t="shared" si="2"/>
        <v>5951.5659033197999</v>
      </c>
      <c r="G7" s="16">
        <f t="shared" si="3"/>
        <v>1167.9502391857695</v>
      </c>
      <c r="H7" s="16" t="str">
        <f t="shared" si="4"/>
        <v/>
      </c>
      <c r="I7" s="225" t="str">
        <f t="shared" si="0"/>
        <v/>
      </c>
      <c r="J7" s="226">
        <v>61</v>
      </c>
    </row>
    <row r="8" spans="1:10" s="2" customFormat="1" ht="14.1" customHeight="1">
      <c r="A8" s="31" t="s">
        <v>52</v>
      </c>
      <c r="B8" s="16">
        <f>'Perequation horizontale'!B9+'Perequation horizontale'!E9</f>
        <v>759809.87141989404</v>
      </c>
      <c r="C8" s="16">
        <v>4823</v>
      </c>
      <c r="D8" s="16">
        <f t="shared" si="1"/>
        <v>157.5388495583442</v>
      </c>
      <c r="E8" s="16">
        <v>5442.4662347086878</v>
      </c>
      <c r="F8" s="16">
        <f t="shared" si="2"/>
        <v>5284.927385150344</v>
      </c>
      <c r="G8" s="16">
        <f t="shared" si="3"/>
        <v>501.31172101631364</v>
      </c>
      <c r="H8" s="16" t="str">
        <f t="shared" si="4"/>
        <v/>
      </c>
      <c r="I8" s="225" t="str">
        <f t="shared" si="0"/>
        <v/>
      </c>
      <c r="J8" s="227">
        <v>52</v>
      </c>
    </row>
    <row r="9" spans="1:10" s="2" customFormat="1" ht="14.1" customHeight="1">
      <c r="A9" s="29" t="s">
        <v>3</v>
      </c>
      <c r="B9" s="16">
        <f>'Perequation horizontale'!B10+'Perequation horizontale'!E10</f>
        <v>-290.21917753216525</v>
      </c>
      <c r="C9" s="16">
        <v>1526</v>
      </c>
      <c r="D9" s="16">
        <f t="shared" si="1"/>
        <v>-0.19018294726878457</v>
      </c>
      <c r="E9" s="16">
        <v>4953.4945347313242</v>
      </c>
      <c r="F9" s="16">
        <f t="shared" si="2"/>
        <v>4953.6847176785932</v>
      </c>
      <c r="G9" s="16">
        <f t="shared" si="3"/>
        <v>170.06905354456285</v>
      </c>
      <c r="H9" s="16" t="str">
        <f t="shared" si="4"/>
        <v/>
      </c>
      <c r="I9" s="225" t="str">
        <f t="shared" si="0"/>
        <v/>
      </c>
      <c r="J9" s="226">
        <v>61</v>
      </c>
    </row>
    <row r="10" spans="1:10" s="2" customFormat="1" ht="14.1" customHeight="1">
      <c r="A10" s="29" t="s">
        <v>4</v>
      </c>
      <c r="B10" s="16">
        <f>'Perequation horizontale'!B11+'Perequation horizontale'!E11</f>
        <v>-396376.88496701041</v>
      </c>
      <c r="C10" s="16">
        <v>1898</v>
      </c>
      <c r="D10" s="16">
        <f t="shared" si="1"/>
        <v>-208.83924392360927</v>
      </c>
      <c r="E10" s="16">
        <v>4174.7846206533186</v>
      </c>
      <c r="F10" s="16">
        <f t="shared" si="2"/>
        <v>4383.6238645769281</v>
      </c>
      <c r="G10" s="16">
        <f t="shared" si="3"/>
        <v>-399.99179955710224</v>
      </c>
      <c r="H10" s="16" t="str">
        <f t="shared" si="4"/>
        <v/>
      </c>
      <c r="I10" s="225" t="str">
        <f t="shared" si="0"/>
        <v/>
      </c>
      <c r="J10" s="226">
        <v>74</v>
      </c>
    </row>
    <row r="11" spans="1:10" s="2" customFormat="1" ht="14.1" customHeight="1">
      <c r="A11" s="29" t="s">
        <v>5</v>
      </c>
      <c r="B11" s="16">
        <f>'Perequation horizontale'!B12+'Perequation horizontale'!E12</f>
        <v>40221.091975091775</v>
      </c>
      <c r="C11" s="16">
        <v>271</v>
      </c>
      <c r="D11" s="16">
        <f t="shared" si="1"/>
        <v>148.41731356122426</v>
      </c>
      <c r="E11" s="16">
        <v>5037.2439114391145</v>
      </c>
      <c r="F11" s="16">
        <f t="shared" si="2"/>
        <v>4888.82659787789</v>
      </c>
      <c r="G11" s="16">
        <f t="shared" si="3"/>
        <v>105.21093374385964</v>
      </c>
      <c r="H11" s="16" t="str">
        <f t="shared" si="4"/>
        <v/>
      </c>
      <c r="I11" s="225" t="str">
        <f t="shared" si="0"/>
        <v/>
      </c>
      <c r="J11" s="226">
        <v>73</v>
      </c>
    </row>
    <row r="12" spans="1:10" s="2" customFormat="1" ht="14.1" customHeight="1">
      <c r="A12" s="29" t="s">
        <v>6</v>
      </c>
      <c r="B12" s="16">
        <f>'Perequation horizontale'!B13+'Perequation horizontale'!E13</f>
        <v>-52598.546538495728</v>
      </c>
      <c r="C12" s="16">
        <v>4444</v>
      </c>
      <c r="D12" s="16">
        <f t="shared" si="1"/>
        <v>-11.835856556817221</v>
      </c>
      <c r="E12" s="16">
        <v>4969.6896962196206</v>
      </c>
      <c r="F12" s="16">
        <f t="shared" si="2"/>
        <v>4981.5255527764375</v>
      </c>
      <c r="G12" s="16">
        <f t="shared" si="3"/>
        <v>197.90988864240717</v>
      </c>
      <c r="H12" s="16" t="str">
        <f t="shared" si="4"/>
        <v/>
      </c>
      <c r="I12" s="225" t="str">
        <f t="shared" si="0"/>
        <v/>
      </c>
      <c r="J12" s="226">
        <v>61</v>
      </c>
    </row>
    <row r="13" spans="1:10" s="2" customFormat="1" ht="14.1" customHeight="1">
      <c r="A13" s="29" t="s">
        <v>7</v>
      </c>
      <c r="B13" s="16">
        <f>'Perequation horizontale'!B14+'Perequation horizontale'!E14</f>
        <v>-341090.80592347204</v>
      </c>
      <c r="C13" s="16">
        <v>957</v>
      </c>
      <c r="D13" s="16">
        <f t="shared" si="1"/>
        <v>-356.41672510289658</v>
      </c>
      <c r="E13" s="16">
        <v>3453.9571264367814</v>
      </c>
      <c r="F13" s="16">
        <f t="shared" si="2"/>
        <v>3810.3738515396781</v>
      </c>
      <c r="G13" s="16">
        <f t="shared" si="3"/>
        <v>-973.24181259435227</v>
      </c>
      <c r="H13" s="16" t="str">
        <f t="shared" si="4"/>
        <v/>
      </c>
      <c r="I13" s="225" t="str">
        <f t="shared" si="0"/>
        <v/>
      </c>
      <c r="J13" s="226">
        <v>68</v>
      </c>
    </row>
    <row r="14" spans="1:10" s="2" customFormat="1" ht="14.1" customHeight="1">
      <c r="A14" s="29" t="s">
        <v>8</v>
      </c>
      <c r="B14" s="16">
        <f>'Perequation horizontale'!B15+'Perequation horizontale'!E15</f>
        <v>-987480.49522856274</v>
      </c>
      <c r="C14" s="16">
        <v>4987</v>
      </c>
      <c r="D14" s="16">
        <f t="shared" si="1"/>
        <v>-198.01092745710102</v>
      </c>
      <c r="E14" s="16">
        <v>3905.4370242630844</v>
      </c>
      <c r="F14" s="16">
        <f t="shared" si="2"/>
        <v>4103.4479517201853</v>
      </c>
      <c r="G14" s="16">
        <f t="shared" si="3"/>
        <v>-680.16771241384504</v>
      </c>
      <c r="H14" s="16" t="str">
        <f t="shared" si="4"/>
        <v/>
      </c>
      <c r="I14" s="225" t="str">
        <f t="shared" si="0"/>
        <v/>
      </c>
      <c r="J14" s="226">
        <v>68</v>
      </c>
    </row>
    <row r="15" spans="1:10" s="2" customFormat="1" ht="14.1" customHeight="1">
      <c r="A15" s="29" t="s">
        <v>9</v>
      </c>
      <c r="B15" s="16">
        <f>'Perequation horizontale'!B16+'Perequation horizontale'!E16</f>
        <v>61193.055921538558</v>
      </c>
      <c r="C15" s="16">
        <v>4518</v>
      </c>
      <c r="D15" s="16">
        <f t="shared" si="1"/>
        <v>13.54427975244324</v>
      </c>
      <c r="E15" s="16">
        <v>4951.6206573705167</v>
      </c>
      <c r="F15" s="16">
        <f t="shared" si="2"/>
        <v>4938.0763776180738</v>
      </c>
      <c r="G15" s="16">
        <f t="shared" si="3"/>
        <v>154.46071348404348</v>
      </c>
      <c r="H15" s="16" t="str">
        <f t="shared" si="4"/>
        <v/>
      </c>
      <c r="I15" s="225" t="str">
        <f t="shared" si="0"/>
        <v/>
      </c>
      <c r="J15" s="226">
        <v>63</v>
      </c>
    </row>
    <row r="16" spans="1:10" s="2" customFormat="1" ht="14.1" customHeight="1">
      <c r="A16" s="29" t="s">
        <v>10</v>
      </c>
      <c r="B16" s="16">
        <f>'Perequation horizontale'!B17+'Perequation horizontale'!E17</f>
        <v>335207.04503764567</v>
      </c>
      <c r="C16" s="16">
        <v>5586</v>
      </c>
      <c r="D16" s="16">
        <f t="shared" si="1"/>
        <v>60.008421954465746</v>
      </c>
      <c r="E16" s="16">
        <v>4964.4719459362686</v>
      </c>
      <c r="F16" s="16">
        <f t="shared" si="2"/>
        <v>4904.4635239818026</v>
      </c>
      <c r="G16" s="16">
        <f t="shared" si="3"/>
        <v>120.84785984777227</v>
      </c>
      <c r="H16" s="16" t="str">
        <f t="shared" si="4"/>
        <v/>
      </c>
      <c r="I16" s="225" t="str">
        <f t="shared" si="0"/>
        <v/>
      </c>
      <c r="J16" s="226">
        <v>60</v>
      </c>
    </row>
    <row r="17" spans="1:10" s="2" customFormat="1" ht="14.1" customHeight="1">
      <c r="A17" s="29" t="s">
        <v>11</v>
      </c>
      <c r="B17" s="16">
        <f>'Perequation horizontale'!B18+'Perequation horizontale'!E18</f>
        <v>1422320.1469366667</v>
      </c>
      <c r="C17" s="16">
        <v>1598</v>
      </c>
      <c r="D17" s="16">
        <f t="shared" si="1"/>
        <v>890.06267017313314</v>
      </c>
      <c r="E17" s="16">
        <v>7796.946132665832</v>
      </c>
      <c r="F17" s="16">
        <f t="shared" si="2"/>
        <v>6906.8834624926985</v>
      </c>
      <c r="G17" s="16">
        <f t="shared" si="3"/>
        <v>2123.2677983586682</v>
      </c>
      <c r="H17" s="16" t="str">
        <f t="shared" si="4"/>
        <v/>
      </c>
      <c r="I17" s="225" t="str">
        <f t="shared" si="0"/>
        <v/>
      </c>
      <c r="J17" s="226">
        <v>57</v>
      </c>
    </row>
    <row r="18" spans="1:10" s="2" customFormat="1" ht="14.1" customHeight="1">
      <c r="A18" s="29" t="s">
        <v>12</v>
      </c>
      <c r="B18" s="16">
        <f>'Perequation horizontale'!B19+'Perequation horizontale'!E19</f>
        <v>-1057093.3922966786</v>
      </c>
      <c r="C18" s="16">
        <v>5721</v>
      </c>
      <c r="D18" s="16">
        <f t="shared" si="1"/>
        <v>-184.77423392705447</v>
      </c>
      <c r="E18" s="16">
        <v>4015.3143279147002</v>
      </c>
      <c r="F18" s="16">
        <f t="shared" si="2"/>
        <v>4200.0885618417551</v>
      </c>
      <c r="G18" s="16">
        <f t="shared" si="3"/>
        <v>-583.52710229227523</v>
      </c>
      <c r="H18" s="16" t="str">
        <f t="shared" si="4"/>
        <v/>
      </c>
      <c r="I18" s="225" t="str">
        <f t="shared" si="0"/>
        <v/>
      </c>
      <c r="J18" s="226">
        <v>67</v>
      </c>
    </row>
    <row r="19" spans="1:10" s="2" customFormat="1" ht="14.1" customHeight="1">
      <c r="A19" s="29" t="s">
        <v>13</v>
      </c>
      <c r="B19" s="16">
        <f>'Perequation horizontale'!B20+'Perequation horizontale'!E20</f>
        <v>438866.81534877088</v>
      </c>
      <c r="C19" s="16">
        <v>4622</v>
      </c>
      <c r="D19" s="16">
        <f t="shared" si="1"/>
        <v>94.951712537596464</v>
      </c>
      <c r="E19" s="16">
        <v>5043.5861921246205</v>
      </c>
      <c r="F19" s="16">
        <f t="shared" si="2"/>
        <v>4948.6344795870236</v>
      </c>
      <c r="G19" s="16">
        <f t="shared" si="3"/>
        <v>165.01881545299329</v>
      </c>
      <c r="H19" s="16" t="str">
        <f t="shared" si="4"/>
        <v/>
      </c>
      <c r="I19" s="225" t="str">
        <f t="shared" si="0"/>
        <v/>
      </c>
      <c r="J19" s="226">
        <v>69</v>
      </c>
    </row>
    <row r="20" spans="1:10" s="2" customFormat="1" ht="14.1" customHeight="1">
      <c r="A20" s="29" t="s">
        <v>14</v>
      </c>
      <c r="B20" s="16">
        <f>'Perequation horizontale'!B21+'Perequation horizontale'!E21</f>
        <v>97425.625883674409</v>
      </c>
      <c r="C20" s="16">
        <v>1759</v>
      </c>
      <c r="D20" s="16">
        <f t="shared" si="1"/>
        <v>55.386939103851283</v>
      </c>
      <c r="E20" s="16">
        <v>4968.7524275156329</v>
      </c>
      <c r="F20" s="16">
        <f t="shared" si="2"/>
        <v>4913.3654884117814</v>
      </c>
      <c r="G20" s="16">
        <f t="shared" si="3"/>
        <v>129.74982427775103</v>
      </c>
      <c r="H20" s="16" t="str">
        <f t="shared" si="4"/>
        <v/>
      </c>
      <c r="I20" s="225" t="str">
        <f t="shared" si="0"/>
        <v/>
      </c>
      <c r="J20" s="226">
        <v>60</v>
      </c>
    </row>
    <row r="21" spans="1:10" s="2" customFormat="1" ht="14.1" customHeight="1">
      <c r="A21" s="29" t="s">
        <v>15</v>
      </c>
      <c r="B21" s="16">
        <f>'Perequation horizontale'!B22+'Perequation horizontale'!E22</f>
        <v>23625.71747838844</v>
      </c>
      <c r="C21" s="16">
        <v>1061</v>
      </c>
      <c r="D21" s="16">
        <f t="shared" si="1"/>
        <v>22.267405728924071</v>
      </c>
      <c r="E21" s="16">
        <v>4698.008529688972</v>
      </c>
      <c r="F21" s="16">
        <f t="shared" si="2"/>
        <v>4675.7411239600478</v>
      </c>
      <c r="G21" s="16">
        <f t="shared" si="3"/>
        <v>-107.8745401739825</v>
      </c>
      <c r="H21" s="16" t="str">
        <f t="shared" si="4"/>
        <v/>
      </c>
      <c r="I21" s="225" t="str">
        <f t="shared" si="0"/>
        <v/>
      </c>
      <c r="J21" s="226">
        <v>68</v>
      </c>
    </row>
    <row r="22" spans="1:10" s="2" customFormat="1" ht="14.1" customHeight="1">
      <c r="A22" s="29" t="s">
        <v>16</v>
      </c>
      <c r="B22" s="16">
        <f>'Perequation horizontale'!B23+'Perequation horizontale'!E23</f>
        <v>-67385.922536913378</v>
      </c>
      <c r="C22" s="16">
        <v>97</v>
      </c>
      <c r="D22" s="16">
        <f t="shared" si="1"/>
        <v>-694.70023233931317</v>
      </c>
      <c r="E22" s="16">
        <v>2699.9717525773199</v>
      </c>
      <c r="F22" s="16">
        <f t="shared" si="2"/>
        <v>3394.6719849166329</v>
      </c>
      <c r="G22" s="16">
        <f t="shared" si="3"/>
        <v>-1388.9436792173974</v>
      </c>
      <c r="H22" s="16"/>
      <c r="I22" s="225" t="str">
        <f t="shared" si="0"/>
        <v/>
      </c>
      <c r="J22" s="228">
        <v>65</v>
      </c>
    </row>
    <row r="23" spans="1:10" s="2" customFormat="1" ht="14.1" customHeight="1">
      <c r="A23" s="29" t="s">
        <v>17</v>
      </c>
      <c r="B23" s="16">
        <f>'Perequation horizontale'!B24+'Perequation horizontale'!E24</f>
        <v>118254.88546148851</v>
      </c>
      <c r="C23" s="16">
        <v>3836</v>
      </c>
      <c r="D23" s="16">
        <f t="shared" si="1"/>
        <v>30.827655229793667</v>
      </c>
      <c r="E23" s="16">
        <v>4824.7265015641287</v>
      </c>
      <c r="F23" s="16">
        <f t="shared" si="2"/>
        <v>4793.8988463343348</v>
      </c>
      <c r="G23" s="16">
        <f t="shared" si="3"/>
        <v>10.283182200304509</v>
      </c>
      <c r="H23" s="16" t="str">
        <f t="shared" si="4"/>
        <v/>
      </c>
      <c r="I23" s="225" t="str">
        <f t="shared" si="0"/>
        <v/>
      </c>
      <c r="J23" s="226">
        <v>66</v>
      </c>
    </row>
    <row r="24" spans="1:10" s="2" customFormat="1" ht="14.1" customHeight="1">
      <c r="A24" s="29" t="s">
        <v>18</v>
      </c>
      <c r="B24" s="16">
        <f>'Perequation horizontale'!B25+'Perequation horizontale'!E25</f>
        <v>551482.73355822498</v>
      </c>
      <c r="C24" s="16">
        <v>1923</v>
      </c>
      <c r="D24" s="16">
        <f t="shared" si="1"/>
        <v>286.782492749987</v>
      </c>
      <c r="E24" s="16">
        <v>5916.7896567862699</v>
      </c>
      <c r="F24" s="16">
        <f t="shared" si="2"/>
        <v>5630.007164036283</v>
      </c>
      <c r="G24" s="16">
        <f t="shared" si="3"/>
        <v>846.39149990225269</v>
      </c>
      <c r="H24" s="16" t="str">
        <f t="shared" si="4"/>
        <v/>
      </c>
      <c r="I24" s="225" t="str">
        <f t="shared" si="0"/>
        <v/>
      </c>
      <c r="J24" s="224">
        <v>60</v>
      </c>
    </row>
    <row r="25" spans="1:10" s="2" customFormat="1" ht="14.1" customHeight="1">
      <c r="A25" s="29" t="s">
        <v>19</v>
      </c>
      <c r="B25" s="16">
        <f>'Perequation horizontale'!B26+'Perequation horizontale'!E26</f>
        <v>-204738.85857162016</v>
      </c>
      <c r="C25" s="16">
        <v>2426</v>
      </c>
      <c r="D25" s="16">
        <f t="shared" si="1"/>
        <v>-84.393593805284482</v>
      </c>
      <c r="E25" s="16">
        <v>4339.3579101401483</v>
      </c>
      <c r="F25" s="16">
        <f t="shared" si="2"/>
        <v>4423.7515039454329</v>
      </c>
      <c r="G25" s="16">
        <f t="shared" si="3"/>
        <v>-359.86416018859745</v>
      </c>
      <c r="H25" s="16" t="str">
        <f t="shared" si="4"/>
        <v/>
      </c>
      <c r="I25" s="225" t="str">
        <f t="shared" si="0"/>
        <v/>
      </c>
      <c r="J25" s="226">
        <v>70</v>
      </c>
    </row>
    <row r="26" spans="1:10" s="2" customFormat="1" ht="14.1" customHeight="1">
      <c r="A26" s="29" t="s">
        <v>20</v>
      </c>
      <c r="B26" s="16">
        <f>'Perequation horizontale'!B27+'Perequation horizontale'!E27</f>
        <v>-78537.786503851938</v>
      </c>
      <c r="C26" s="16">
        <v>215</v>
      </c>
      <c r="D26" s="16">
        <f t="shared" si="1"/>
        <v>-365.29203025047411</v>
      </c>
      <c r="E26" s="16">
        <v>3796.0902790697669</v>
      </c>
      <c r="F26" s="16">
        <f t="shared" si="2"/>
        <v>4161.3823093202409</v>
      </c>
      <c r="G26" s="16">
        <f t="shared" si="3"/>
        <v>-622.23335481378945</v>
      </c>
      <c r="H26" s="16"/>
      <c r="I26" s="225" t="str">
        <f t="shared" si="0"/>
        <v/>
      </c>
      <c r="J26" s="226">
        <v>55</v>
      </c>
    </row>
    <row r="27" spans="1:10" s="2" customFormat="1" ht="14.1" customHeight="1">
      <c r="A27" s="73" t="s">
        <v>21</v>
      </c>
      <c r="B27" s="16">
        <f>'Perequation horizontale'!B28+'Perequation horizontale'!E28</f>
        <v>-159547.49448937533</v>
      </c>
      <c r="C27" s="16">
        <v>236</v>
      </c>
      <c r="D27" s="16">
        <f t="shared" si="1"/>
        <v>-676.04870546345478</v>
      </c>
      <c r="E27" s="16">
        <v>3068.9717796610171</v>
      </c>
      <c r="F27" s="16">
        <f t="shared" si="2"/>
        <v>3745.0204851244716</v>
      </c>
      <c r="G27" s="16">
        <f t="shared" si="3"/>
        <v>-1038.5951790095587</v>
      </c>
      <c r="H27" s="16">
        <f t="shared" si="4"/>
        <v>-16.097330800909731</v>
      </c>
      <c r="I27" s="229">
        <f>IF(H27&lt;0,H27*C27,"")-0.12</f>
        <v>-3799.0900690146964</v>
      </c>
      <c r="J27" s="226">
        <v>77</v>
      </c>
    </row>
    <row r="28" spans="1:10" s="2" customFormat="1" ht="14.1" customHeight="1">
      <c r="A28" s="29" t="s">
        <v>22</v>
      </c>
      <c r="B28" s="16">
        <f>'Perequation horizontale'!B29+'Perequation horizontale'!E29</f>
        <v>108794.52078582923</v>
      </c>
      <c r="C28" s="16">
        <v>265</v>
      </c>
      <c r="D28" s="16">
        <f t="shared" si="1"/>
        <v>410.54536145595932</v>
      </c>
      <c r="E28" s="16">
        <v>6417.816377358492</v>
      </c>
      <c r="F28" s="16">
        <f t="shared" si="2"/>
        <v>6007.2710159025328</v>
      </c>
      <c r="G28" s="16">
        <f t="shared" si="3"/>
        <v>1223.6553517685024</v>
      </c>
      <c r="H28" s="16" t="str">
        <f t="shared" si="4"/>
        <v/>
      </c>
      <c r="I28" s="229"/>
      <c r="J28" s="226">
        <v>60</v>
      </c>
    </row>
    <row r="29" spans="1:10" s="2" customFormat="1" ht="14.1" customHeight="1">
      <c r="A29" s="73" t="s">
        <v>53</v>
      </c>
      <c r="B29" s="16">
        <f>'Perequation horizontale'!B30+'Perequation horizontale'!E30</f>
        <v>-4886141.9638424814</v>
      </c>
      <c r="C29" s="16">
        <v>10832</v>
      </c>
      <c r="D29" s="16">
        <f t="shared" si="1"/>
        <v>-451.0840070017062</v>
      </c>
      <c r="E29" s="16">
        <v>3245.363078840473</v>
      </c>
      <c r="F29" s="16">
        <f t="shared" si="2"/>
        <v>3696.4470858421791</v>
      </c>
      <c r="G29" s="16">
        <f t="shared" si="3"/>
        <v>-1087.1685782918512</v>
      </c>
      <c r="H29" s="16">
        <f t="shared" si="4"/>
        <v>-64.670730083202216</v>
      </c>
      <c r="I29" s="229">
        <f>IF(H29&lt;0,H29*C29,"")-0.17</f>
        <v>-700513.5182612465</v>
      </c>
      <c r="J29" s="227">
        <v>72</v>
      </c>
    </row>
    <row r="30" spans="1:10" s="2" customFormat="1" ht="14.1" customHeight="1">
      <c r="A30" s="29" t="s">
        <v>23</v>
      </c>
      <c r="B30" s="16">
        <f>'Perequation horizontale'!B31+'Perequation horizontale'!E31</f>
        <v>-147546.78200146626</v>
      </c>
      <c r="C30" s="16">
        <v>453</v>
      </c>
      <c r="D30" s="16">
        <f t="shared" si="1"/>
        <v>-325.71033554407563</v>
      </c>
      <c r="E30" s="16">
        <v>3496.6410375275941</v>
      </c>
      <c r="F30" s="16">
        <f t="shared" si="2"/>
        <v>3822.3513730716695</v>
      </c>
      <c r="G30" s="16">
        <f t="shared" si="3"/>
        <v>-961.26429106236083</v>
      </c>
      <c r="H30" s="16"/>
      <c r="I30" s="229" t="str">
        <f t="shared" si="0"/>
        <v/>
      </c>
      <c r="J30" s="226">
        <v>64</v>
      </c>
    </row>
    <row r="31" spans="1:10" s="2" customFormat="1" ht="14.1" customHeight="1">
      <c r="A31" s="73" t="s">
        <v>24</v>
      </c>
      <c r="B31" s="16">
        <f>'Perequation horizontale'!B32+'Perequation horizontale'!E32</f>
        <v>-425246.63857861428</v>
      </c>
      <c r="C31" s="16">
        <v>667</v>
      </c>
      <c r="D31" s="16">
        <f t="shared" si="1"/>
        <v>-637.55118227678304</v>
      </c>
      <c r="E31" s="16">
        <v>2829.468185907047</v>
      </c>
      <c r="F31" s="16">
        <f t="shared" si="2"/>
        <v>3467.01936818383</v>
      </c>
      <c r="G31" s="16">
        <f t="shared" si="3"/>
        <v>-1316.5962959502003</v>
      </c>
      <c r="H31" s="16">
        <f t="shared" si="4"/>
        <v>-294.09844774155135</v>
      </c>
      <c r="I31" s="229">
        <f>IF(H31&lt;0,H31*C31,"")+0.43</f>
        <v>-196163.23464361476</v>
      </c>
      <c r="J31" s="226">
        <v>74</v>
      </c>
    </row>
    <row r="32" spans="1:10" s="2" customFormat="1" ht="14.1" customHeight="1">
      <c r="A32" s="29" t="s">
        <v>25</v>
      </c>
      <c r="B32" s="16">
        <f>'Perequation horizontale'!B33+'Perequation horizontale'!E33</f>
        <v>-460581.85621992347</v>
      </c>
      <c r="C32" s="16">
        <v>2221</v>
      </c>
      <c r="D32" s="16">
        <f t="shared" si="1"/>
        <v>-207.37589203958734</v>
      </c>
      <c r="E32" s="16">
        <v>4070.4305718144965</v>
      </c>
      <c r="F32" s="16">
        <f t="shared" si="2"/>
        <v>4277.8064638540836</v>
      </c>
      <c r="G32" s="16">
        <f t="shared" si="3"/>
        <v>-505.80920027994671</v>
      </c>
      <c r="H32" s="16" t="str">
        <f t="shared" si="4"/>
        <v/>
      </c>
      <c r="I32" s="229" t="str">
        <f t="shared" si="0"/>
        <v/>
      </c>
      <c r="J32" s="226">
        <v>69</v>
      </c>
    </row>
    <row r="33" spans="1:10" s="2" customFormat="1" ht="14.1" customHeight="1">
      <c r="A33" s="29" t="s">
        <v>26</v>
      </c>
      <c r="B33" s="16">
        <f>'Perequation horizontale'!B34+'Perequation horizontale'!E34</f>
        <v>-327208.91196771938</v>
      </c>
      <c r="C33" s="16">
        <v>1795</v>
      </c>
      <c r="D33" s="16">
        <f t="shared" si="1"/>
        <v>-182.28908744719743</v>
      </c>
      <c r="E33" s="16">
        <v>3801.4031532033437</v>
      </c>
      <c r="F33" s="16">
        <f t="shared" si="2"/>
        <v>3983.692240650541</v>
      </c>
      <c r="G33" s="16">
        <f t="shared" si="3"/>
        <v>-799.92342348348939</v>
      </c>
      <c r="H33" s="16" t="str">
        <f t="shared" si="4"/>
        <v/>
      </c>
      <c r="I33" s="229" t="str">
        <f t="shared" si="0"/>
        <v/>
      </c>
      <c r="J33" s="226">
        <v>74</v>
      </c>
    </row>
    <row r="34" spans="1:10" s="2" customFormat="1" ht="14.1" customHeight="1">
      <c r="A34" s="29" t="s">
        <v>27</v>
      </c>
      <c r="B34" s="16">
        <f>'Perequation horizontale'!B35+'Perequation horizontale'!E35</f>
        <v>-357351.056006103</v>
      </c>
      <c r="C34" s="16">
        <v>1581</v>
      </c>
      <c r="D34" s="16">
        <f t="shared" si="1"/>
        <v>-226.02849842258254</v>
      </c>
      <c r="E34" s="16">
        <v>3822.9606198608485</v>
      </c>
      <c r="F34" s="16">
        <f t="shared" si="2"/>
        <v>4048.9891182834313</v>
      </c>
      <c r="G34" s="16">
        <f t="shared" si="3"/>
        <v>-734.62654585059909</v>
      </c>
      <c r="H34" s="16" t="str">
        <f t="shared" si="4"/>
        <v/>
      </c>
      <c r="I34" s="229" t="str">
        <f t="shared" si="0"/>
        <v/>
      </c>
      <c r="J34" s="226">
        <v>69</v>
      </c>
    </row>
    <row r="35" spans="1:10" s="2" customFormat="1" ht="14.1" customHeight="1">
      <c r="A35" s="29" t="s">
        <v>28</v>
      </c>
      <c r="B35" s="16">
        <f>'Perequation horizontale'!B36+'Perequation horizontale'!E36</f>
        <v>-83155.76820947841</v>
      </c>
      <c r="C35" s="16">
        <v>433</v>
      </c>
      <c r="D35" s="16">
        <f t="shared" si="1"/>
        <v>-192.04565406346055</v>
      </c>
      <c r="E35" s="16">
        <v>4385.519168591225</v>
      </c>
      <c r="F35" s="16">
        <f t="shared" si="2"/>
        <v>4577.5648226546855</v>
      </c>
      <c r="G35" s="16">
        <f t="shared" si="3"/>
        <v>-206.05084147934485</v>
      </c>
      <c r="H35" s="16" t="str">
        <f t="shared" si="4"/>
        <v/>
      </c>
      <c r="I35" s="229" t="str">
        <f t="shared" si="0"/>
        <v/>
      </c>
      <c r="J35" s="226">
        <v>70</v>
      </c>
    </row>
    <row r="36" spans="1:10" s="2" customFormat="1" ht="14.1" customHeight="1">
      <c r="A36" s="29" t="s">
        <v>29</v>
      </c>
      <c r="B36" s="16">
        <f>'Perequation horizontale'!B37+'Perequation horizontale'!E37</f>
        <v>2733.8922250992323</v>
      </c>
      <c r="C36" s="16">
        <v>208</v>
      </c>
      <c r="D36" s="16">
        <f t="shared" si="1"/>
        <v>13.143712620669387</v>
      </c>
      <c r="E36" s="16">
        <v>4562.952355769231</v>
      </c>
      <c r="F36" s="16">
        <f t="shared" si="2"/>
        <v>4549.8086431485617</v>
      </c>
      <c r="G36" s="16">
        <f t="shared" si="3"/>
        <v>-233.80702098546863</v>
      </c>
      <c r="H36" s="16" t="str">
        <f t="shared" si="4"/>
        <v/>
      </c>
      <c r="I36" s="229" t="str">
        <f t="shared" si="0"/>
        <v/>
      </c>
      <c r="J36" s="226">
        <v>72</v>
      </c>
    </row>
    <row r="37" spans="1:10" s="2" customFormat="1" ht="14.1" customHeight="1">
      <c r="A37" s="29" t="s">
        <v>30</v>
      </c>
      <c r="B37" s="16">
        <f>'Perequation horizontale'!B38+'Perequation horizontale'!E38</f>
        <v>-207747.72579400626</v>
      </c>
      <c r="C37" s="16">
        <v>1166</v>
      </c>
      <c r="D37" s="16">
        <f t="shared" si="1"/>
        <v>-178.17129141853025</v>
      </c>
      <c r="E37" s="16">
        <v>4246.7406946826759</v>
      </c>
      <c r="F37" s="16">
        <f t="shared" si="2"/>
        <v>4424.9119861012059</v>
      </c>
      <c r="G37" s="16">
        <f t="shared" si="3"/>
        <v>-358.70367803282443</v>
      </c>
      <c r="H37" s="16" t="str">
        <f t="shared" si="4"/>
        <v/>
      </c>
      <c r="I37" s="229" t="str">
        <f t="shared" si="0"/>
        <v/>
      </c>
      <c r="J37" s="226">
        <v>66</v>
      </c>
    </row>
    <row r="38" spans="1:10" s="2" customFormat="1" ht="14.1" customHeight="1">
      <c r="A38" s="29" t="s">
        <v>31</v>
      </c>
      <c r="B38" s="16">
        <f>'Perequation horizontale'!B39+'Perequation horizontale'!E39</f>
        <v>11575.752136537469</v>
      </c>
      <c r="C38" s="16">
        <v>820</v>
      </c>
      <c r="D38" s="16">
        <f t="shared" si="1"/>
        <v>14.116770898216425</v>
      </c>
      <c r="E38" s="16">
        <v>4889.9649878048795</v>
      </c>
      <c r="F38" s="16">
        <f t="shared" si="2"/>
        <v>4875.8482169066629</v>
      </c>
      <c r="G38" s="16">
        <f t="shared" si="3"/>
        <v>92.232552772632516</v>
      </c>
      <c r="H38" s="16" t="str">
        <f t="shared" si="4"/>
        <v/>
      </c>
      <c r="I38" s="229" t="str">
        <f t="shared" si="0"/>
        <v/>
      </c>
      <c r="J38" s="226">
        <v>68</v>
      </c>
    </row>
    <row r="39" spans="1:10" s="2" customFormat="1" ht="14.1" customHeight="1">
      <c r="A39" s="29" t="s">
        <v>32</v>
      </c>
      <c r="B39" s="16">
        <f>'Perequation horizontale'!B40+'Perequation horizontale'!E40</f>
        <v>-109142.30119889161</v>
      </c>
      <c r="C39" s="16">
        <v>1105</v>
      </c>
      <c r="D39" s="16">
        <f t="shared" si="1"/>
        <v>-98.771313302164359</v>
      </c>
      <c r="E39" s="16">
        <v>4009.5153484162897</v>
      </c>
      <c r="F39" s="16">
        <f t="shared" si="2"/>
        <v>4108.2866617184545</v>
      </c>
      <c r="G39" s="16">
        <f t="shared" si="3"/>
        <v>-675.32900241557581</v>
      </c>
      <c r="H39" s="16" t="str">
        <f t="shared" si="4"/>
        <v/>
      </c>
      <c r="I39" s="229" t="str">
        <f t="shared" si="0"/>
        <v/>
      </c>
      <c r="J39" s="226">
        <v>61</v>
      </c>
    </row>
    <row r="40" spans="1:10" s="2" customFormat="1" ht="14.1" customHeight="1">
      <c r="A40" s="29" t="s">
        <v>33</v>
      </c>
      <c r="B40" s="16">
        <f>'Perequation horizontale'!B41+'Perequation horizontale'!E41</f>
        <v>-10565.376859441607</v>
      </c>
      <c r="C40" s="16">
        <v>99</v>
      </c>
      <c r="D40" s="16">
        <f t="shared" si="1"/>
        <v>-106.72097837819805</v>
      </c>
      <c r="E40" s="16">
        <v>4943.05303030303</v>
      </c>
      <c r="F40" s="16">
        <f t="shared" si="2"/>
        <v>5049.7740086812282</v>
      </c>
      <c r="G40" s="16">
        <f t="shared" si="3"/>
        <v>266.15834454719788</v>
      </c>
      <c r="H40" s="16"/>
      <c r="I40" s="229" t="str">
        <f t="shared" si="0"/>
        <v/>
      </c>
      <c r="J40" s="226">
        <v>63</v>
      </c>
    </row>
    <row r="41" spans="1:10" s="2" customFormat="1" ht="14.1" customHeight="1">
      <c r="A41" s="29" t="s">
        <v>34</v>
      </c>
      <c r="B41" s="16">
        <f>'Perequation horizontale'!B42+'Perequation horizontale'!E42</f>
        <v>-46894.59022518828</v>
      </c>
      <c r="C41" s="16">
        <v>1648</v>
      </c>
      <c r="D41" s="16">
        <f t="shared" si="1"/>
        <v>-28.455455233730753</v>
      </c>
      <c r="E41" s="16">
        <v>4703.3269660194164</v>
      </c>
      <c r="F41" s="16">
        <f t="shared" si="2"/>
        <v>4731.7824212531468</v>
      </c>
      <c r="G41" s="16">
        <f t="shared" si="3"/>
        <v>-51.833242880883518</v>
      </c>
      <c r="H41" s="16" t="str">
        <f t="shared" si="4"/>
        <v/>
      </c>
      <c r="I41" s="229" t="str">
        <f t="shared" si="0"/>
        <v/>
      </c>
      <c r="J41" s="226">
        <v>57</v>
      </c>
    </row>
    <row r="42" spans="1:10" s="2" customFormat="1" ht="14.1" customHeight="1">
      <c r="A42" s="29" t="s">
        <v>35</v>
      </c>
      <c r="B42" s="16">
        <f>'Perequation horizontale'!B43+'Perequation horizontale'!E43</f>
        <v>6293.4131840399532</v>
      </c>
      <c r="C42" s="16">
        <v>859</v>
      </c>
      <c r="D42" s="16">
        <f t="shared" si="1"/>
        <v>7.3264414249592003</v>
      </c>
      <c r="E42" s="16">
        <v>4645.5189988358552</v>
      </c>
      <c r="F42" s="16">
        <f t="shared" si="2"/>
        <v>4638.1925574108964</v>
      </c>
      <c r="G42" s="16">
        <f t="shared" si="3"/>
        <v>-145.42310672313397</v>
      </c>
      <c r="H42" s="16" t="str">
        <f t="shared" si="4"/>
        <v/>
      </c>
      <c r="I42" s="229" t="str">
        <f t="shared" si="0"/>
        <v/>
      </c>
      <c r="J42" s="226">
        <v>67</v>
      </c>
    </row>
    <row r="43" spans="1:10" s="2" customFormat="1" ht="14.1" customHeight="1">
      <c r="A43" s="29" t="s">
        <v>36</v>
      </c>
      <c r="B43" s="16">
        <f>'Perequation horizontale'!B44+'Perequation horizontale'!E44</f>
        <v>-157452.46126126131</v>
      </c>
      <c r="C43" s="16">
        <v>786</v>
      </c>
      <c r="D43" s="16">
        <f t="shared" si="1"/>
        <v>-200.32119753341135</v>
      </c>
      <c r="E43" s="16">
        <v>4128.1870483460561</v>
      </c>
      <c r="F43" s="16">
        <f t="shared" si="2"/>
        <v>4328.5082458794677</v>
      </c>
      <c r="G43" s="16">
        <f t="shared" si="3"/>
        <v>-455.10741825456262</v>
      </c>
      <c r="H43" s="16" t="str">
        <f t="shared" si="4"/>
        <v/>
      </c>
      <c r="I43" s="229" t="str">
        <f t="shared" si="0"/>
        <v/>
      </c>
      <c r="J43" s="226">
        <v>67</v>
      </c>
    </row>
    <row r="44" spans="1:10" s="2" customFormat="1" ht="14.1" customHeight="1">
      <c r="A44" s="29" t="s">
        <v>37</v>
      </c>
      <c r="B44" s="16">
        <f>'Perequation horizontale'!B45+'Perequation horizontale'!E45</f>
        <v>-155335.51737282536</v>
      </c>
      <c r="C44" s="16">
        <v>410</v>
      </c>
      <c r="D44" s="16">
        <f t="shared" si="1"/>
        <v>-378.86711554347647</v>
      </c>
      <c r="E44" s="16">
        <v>3037.7148780487805</v>
      </c>
      <c r="F44" s="16">
        <f t="shared" si="2"/>
        <v>3416.5819935922568</v>
      </c>
      <c r="G44" s="16">
        <f t="shared" si="3"/>
        <v>-1367.0336705417735</v>
      </c>
      <c r="H44" s="16"/>
      <c r="I44" s="229" t="str">
        <f t="shared" si="0"/>
        <v/>
      </c>
      <c r="J44" s="226">
        <v>62</v>
      </c>
    </row>
    <row r="45" spans="1:10" s="2" customFormat="1" ht="14.1" customHeight="1">
      <c r="A45" s="29" t="s">
        <v>38</v>
      </c>
      <c r="B45" s="16">
        <f>'Perequation horizontale'!B46+'Perequation horizontale'!E46</f>
        <v>-128333.34048099531</v>
      </c>
      <c r="C45" s="16">
        <v>676</v>
      </c>
      <c r="D45" s="16">
        <f t="shared" si="1"/>
        <v>-189.84221964644277</v>
      </c>
      <c r="E45" s="16">
        <v>3946.232189349113</v>
      </c>
      <c r="F45" s="16">
        <f t="shared" si="2"/>
        <v>4136.074408995556</v>
      </c>
      <c r="G45" s="16">
        <f t="shared" si="3"/>
        <v>-647.5412551384743</v>
      </c>
      <c r="H45" s="16" t="str">
        <f t="shared" si="4"/>
        <v/>
      </c>
      <c r="I45" s="229" t="str">
        <f t="shared" si="0"/>
        <v/>
      </c>
      <c r="J45" s="226">
        <v>67</v>
      </c>
    </row>
    <row r="46" spans="1:10" s="2" customFormat="1" ht="14.1" customHeight="1">
      <c r="A46" s="29" t="s">
        <v>39</v>
      </c>
      <c r="B46" s="16">
        <f>'Perequation horizontale'!B47+'Perequation horizontale'!E47</f>
        <v>-200331.50852696854</v>
      </c>
      <c r="C46" s="16">
        <v>1473</v>
      </c>
      <c r="D46" s="16">
        <f t="shared" si="1"/>
        <v>-136.00238189203566</v>
      </c>
      <c r="E46" s="16">
        <v>4140.4450509164963</v>
      </c>
      <c r="F46" s="16">
        <f t="shared" si="2"/>
        <v>4276.4474328085316</v>
      </c>
      <c r="G46" s="16">
        <f t="shared" si="3"/>
        <v>-507.16823132549871</v>
      </c>
      <c r="H46" s="16" t="str">
        <f t="shared" si="4"/>
        <v/>
      </c>
      <c r="I46" s="229" t="str">
        <f t="shared" si="0"/>
        <v/>
      </c>
      <c r="J46" s="226">
        <v>65</v>
      </c>
    </row>
    <row r="47" spans="1:10" s="2" customFormat="1" ht="14.1" customHeight="1">
      <c r="A47" s="29" t="s">
        <v>40</v>
      </c>
      <c r="B47" s="16">
        <f>'Perequation horizontale'!B48+'Perequation horizontale'!E48</f>
        <v>45496.788451999841</v>
      </c>
      <c r="C47" s="16">
        <v>547</v>
      </c>
      <c r="D47" s="16">
        <f t="shared" si="1"/>
        <v>83.175115999999704</v>
      </c>
      <c r="E47" s="16">
        <v>4654.3363802559397</v>
      </c>
      <c r="F47" s="16">
        <f t="shared" si="2"/>
        <v>4571.1612642559403</v>
      </c>
      <c r="G47" s="16">
        <f t="shared" si="3"/>
        <v>-212.45439987809004</v>
      </c>
      <c r="H47" s="16" t="str">
        <f t="shared" si="4"/>
        <v/>
      </c>
      <c r="I47" s="229" t="str">
        <f t="shared" si="0"/>
        <v/>
      </c>
      <c r="J47" s="226">
        <v>67</v>
      </c>
    </row>
    <row r="48" spans="1:10" s="2" customFormat="1" ht="14.1" customHeight="1">
      <c r="A48" s="29" t="s">
        <v>41</v>
      </c>
      <c r="B48" s="16">
        <f>'Perequation horizontale'!B49+'Perequation horizontale'!E49</f>
        <v>839759.92692944978</v>
      </c>
      <c r="C48" s="16">
        <v>10052</v>
      </c>
      <c r="D48" s="16">
        <f t="shared" si="1"/>
        <v>83.541576495170091</v>
      </c>
      <c r="E48" s="16">
        <v>5282.6742140867491</v>
      </c>
      <c r="F48" s="16">
        <f t="shared" si="2"/>
        <v>5199.1326375915787</v>
      </c>
      <c r="G48" s="16">
        <f t="shared" si="3"/>
        <v>415.51697345754837</v>
      </c>
      <c r="H48" s="16" t="str">
        <f t="shared" si="4"/>
        <v/>
      </c>
      <c r="I48" s="229" t="str">
        <f t="shared" si="0"/>
        <v/>
      </c>
      <c r="J48" s="226">
        <v>68</v>
      </c>
    </row>
    <row r="49" spans="1:10" s="2" customFormat="1" ht="14.1" customHeight="1">
      <c r="A49" s="29" t="s">
        <v>42</v>
      </c>
      <c r="B49" s="16">
        <f>'Perequation horizontale'!B50+'Perequation horizontale'!E50</f>
        <v>-44168.977097919349</v>
      </c>
      <c r="C49" s="16">
        <v>1089</v>
      </c>
      <c r="D49" s="16">
        <f t="shared" si="1"/>
        <v>-40.559207619760649</v>
      </c>
      <c r="E49" s="16">
        <v>4414.2590449954068</v>
      </c>
      <c r="F49" s="16">
        <f t="shared" si="2"/>
        <v>4454.8182526151677</v>
      </c>
      <c r="G49" s="16">
        <f t="shared" si="3"/>
        <v>-328.79741151886265</v>
      </c>
      <c r="H49" s="16" t="str">
        <f t="shared" si="4"/>
        <v/>
      </c>
      <c r="I49" s="229" t="str">
        <f t="shared" si="0"/>
        <v/>
      </c>
      <c r="J49" s="226">
        <v>60</v>
      </c>
    </row>
    <row r="50" spans="1:10" s="2" customFormat="1" ht="14.1" customHeight="1">
      <c r="A50" s="29" t="s">
        <v>43</v>
      </c>
      <c r="B50" s="16">
        <f>'Perequation horizontale'!B51+'Perequation horizontale'!E51</f>
        <v>-168236.27226103217</v>
      </c>
      <c r="C50" s="16">
        <v>324</v>
      </c>
      <c r="D50" s="16">
        <f t="shared" si="1"/>
        <v>-519.24775389207457</v>
      </c>
      <c r="E50" s="16">
        <v>3372.2232407407409</v>
      </c>
      <c r="F50" s="16">
        <f t="shared" si="2"/>
        <v>3891.4709946328157</v>
      </c>
      <c r="G50" s="16">
        <f t="shared" si="3"/>
        <v>-892.14466950121459</v>
      </c>
      <c r="H50" s="16"/>
      <c r="I50" s="229" t="str">
        <f>IF(H50&lt;0,H50*C50,"")</f>
        <v/>
      </c>
      <c r="J50" s="226">
        <v>70</v>
      </c>
    </row>
    <row r="51" spans="1:10" s="2" customFormat="1" ht="14.1" customHeight="1">
      <c r="A51" s="29" t="s">
        <v>44</v>
      </c>
      <c r="B51" s="16">
        <f>'Perequation horizontale'!B52+'Perequation horizontale'!E52</f>
        <v>-283708.72542191367</v>
      </c>
      <c r="C51" s="16">
        <v>655</v>
      </c>
      <c r="D51" s="16">
        <f t="shared" si="1"/>
        <v>-433.14309224719642</v>
      </c>
      <c r="E51" s="16">
        <v>3335.105389312977</v>
      </c>
      <c r="F51" s="16">
        <f t="shared" si="2"/>
        <v>3768.2484815601733</v>
      </c>
      <c r="G51" s="16">
        <f t="shared" si="3"/>
        <v>-1015.367182573857</v>
      </c>
      <c r="H51" s="16" t="str">
        <f t="shared" si="4"/>
        <v/>
      </c>
      <c r="I51" s="229" t="str">
        <f t="shared" si="0"/>
        <v/>
      </c>
      <c r="J51" s="226">
        <v>73</v>
      </c>
    </row>
    <row r="52" spans="1:10" s="2" customFormat="1" ht="14.1" customHeight="1">
      <c r="A52" s="29" t="s">
        <v>45</v>
      </c>
      <c r="B52" s="16">
        <f>'Perequation horizontale'!B53+'Perequation horizontale'!E53</f>
        <v>-155579.73355684188</v>
      </c>
      <c r="C52" s="16">
        <v>464</v>
      </c>
      <c r="D52" s="16">
        <f t="shared" si="1"/>
        <v>-335.30114990698678</v>
      </c>
      <c r="E52" s="16">
        <v>3569.7131249999998</v>
      </c>
      <c r="F52" s="16">
        <f t="shared" si="2"/>
        <v>3905.0142749069864</v>
      </c>
      <c r="G52" s="16">
        <f t="shared" si="3"/>
        <v>-878.60138922704391</v>
      </c>
      <c r="H52" s="16" t="str">
        <f t="shared" si="4"/>
        <v/>
      </c>
      <c r="I52" s="229" t="str">
        <f t="shared" si="0"/>
        <v/>
      </c>
      <c r="J52" s="226">
        <v>70</v>
      </c>
    </row>
    <row r="53" spans="1:10" s="2" customFormat="1" ht="14.1" customHeight="1">
      <c r="A53" s="29" t="s">
        <v>46</v>
      </c>
      <c r="B53" s="16">
        <f>'Perequation horizontale'!B54+'Perequation horizontale'!E54</f>
        <v>-594518.86215691699</v>
      </c>
      <c r="C53" s="16">
        <v>1265</v>
      </c>
      <c r="D53" s="16">
        <f t="shared" si="1"/>
        <v>-469.97538510428222</v>
      </c>
      <c r="E53" s="16">
        <v>3170.4613596837944</v>
      </c>
      <c r="F53" s="16">
        <f t="shared" si="2"/>
        <v>3640.4367447880768</v>
      </c>
      <c r="G53" s="16">
        <f t="shared" si="3"/>
        <v>-1143.1789193459535</v>
      </c>
      <c r="H53" s="16"/>
      <c r="I53" s="229" t="str">
        <f>IF(H53&lt;0,H53*C53,"")</f>
        <v/>
      </c>
      <c r="J53" s="226">
        <v>70</v>
      </c>
    </row>
    <row r="54" spans="1:10" s="2" customFormat="1" ht="14.1" customHeight="1">
      <c r="A54" s="29" t="s">
        <v>47</v>
      </c>
      <c r="B54" s="16">
        <f>'Perequation horizontale'!B55+'Perequation horizontale'!E55</f>
        <v>-105675.50195016961</v>
      </c>
      <c r="C54" s="16">
        <v>254</v>
      </c>
      <c r="D54" s="16">
        <f t="shared" si="1"/>
        <v>-416.04528326838431</v>
      </c>
      <c r="E54" s="16">
        <v>3755.9087007874018</v>
      </c>
      <c r="F54" s="16">
        <f t="shared" si="2"/>
        <v>4171.9539840557863</v>
      </c>
      <c r="G54" s="16">
        <f t="shared" si="3"/>
        <v>-611.66168007824399</v>
      </c>
      <c r="H54" s="16"/>
      <c r="I54" s="225" t="str">
        <f t="shared" si="0"/>
        <v/>
      </c>
      <c r="J54" s="226">
        <v>69</v>
      </c>
    </row>
    <row r="55" spans="1:10" s="2" customFormat="1" ht="14.1" customHeight="1">
      <c r="A55" s="29" t="s">
        <v>48</v>
      </c>
      <c r="B55" s="16">
        <f>'Perequation horizontale'!B56+'Perequation horizontale'!E56</f>
        <v>-7750313.7270016558</v>
      </c>
      <c r="C55" s="16">
        <v>37523</v>
      </c>
      <c r="D55" s="16">
        <f t="shared" si="1"/>
        <v>-206.54834973220841</v>
      </c>
      <c r="E55" s="16">
        <v>3928.274087626256</v>
      </c>
      <c r="F55" s="16">
        <f t="shared" si="2"/>
        <v>4134.8224373584644</v>
      </c>
      <c r="G55" s="16">
        <f t="shared" si="3"/>
        <v>-648.79322677556593</v>
      </c>
      <c r="H55" s="16" t="str">
        <f t="shared" si="4"/>
        <v/>
      </c>
      <c r="I55" s="225" t="str">
        <f t="shared" si="0"/>
        <v/>
      </c>
      <c r="J55" s="226">
        <v>70</v>
      </c>
    </row>
    <row r="56" spans="1:10" s="2" customFormat="1" ht="14.1" customHeight="1">
      <c r="A56" s="29" t="s">
        <v>49</v>
      </c>
      <c r="B56" s="16">
        <f>'Perequation horizontale'!B57+'Perequation horizontale'!E57</f>
        <v>-108851.66189820095</v>
      </c>
      <c r="C56" s="16">
        <v>221</v>
      </c>
      <c r="D56" s="16">
        <f t="shared" si="1"/>
        <v>-492.54145655294548</v>
      </c>
      <c r="E56" s="16">
        <v>3412.4713574660632</v>
      </c>
      <c r="F56" s="16">
        <f t="shared" si="2"/>
        <v>3905.0128140190086</v>
      </c>
      <c r="G56" s="16">
        <f t="shared" si="3"/>
        <v>-878.60285011502174</v>
      </c>
      <c r="H56" s="16" t="str">
        <f t="shared" si="4"/>
        <v/>
      </c>
      <c r="I56" s="229" t="str">
        <f t="shared" si="0"/>
        <v/>
      </c>
      <c r="J56" s="226">
        <v>75</v>
      </c>
    </row>
    <row r="57" spans="1:10" s="2" customFormat="1" ht="14.1" customHeight="1">
      <c r="A57" s="49" t="s">
        <v>50</v>
      </c>
      <c r="B57" s="22">
        <f>'Perequation horizontale'!B58+'Perequation horizontale'!E58</f>
        <v>-246278.42846089418</v>
      </c>
      <c r="C57" s="19">
        <v>957</v>
      </c>
      <c r="D57" s="19">
        <f t="shared" si="1"/>
        <v>-257.34423036666061</v>
      </c>
      <c r="E57" s="19">
        <v>3936.3294461859978</v>
      </c>
      <c r="F57" s="19">
        <f t="shared" si="2"/>
        <v>4193.6736765526584</v>
      </c>
      <c r="G57" s="19">
        <f t="shared" si="3"/>
        <v>-589.9419875813719</v>
      </c>
      <c r="H57" s="19" t="str">
        <f t="shared" si="4"/>
        <v/>
      </c>
      <c r="I57" s="230" t="str">
        <f t="shared" si="0"/>
        <v/>
      </c>
      <c r="J57" s="228">
        <v>70</v>
      </c>
    </row>
    <row r="58" spans="1:10" s="2" customFormat="1" ht="20.100000000000001" customHeight="1">
      <c r="A58" s="34" t="s">
        <v>51</v>
      </c>
      <c r="B58" s="231">
        <f>SUM(B5:B57)</f>
        <v>-1.8277205526828766E-8</v>
      </c>
      <c r="C58" s="231">
        <f>SUM(C5:C57)</f>
        <v>172021</v>
      </c>
      <c r="D58" s="231"/>
      <c r="E58" s="20">
        <v>4783.6156641340303</v>
      </c>
      <c r="F58" s="231"/>
      <c r="G58" s="231"/>
      <c r="H58" s="231"/>
      <c r="I58" s="232">
        <f>SUM(I5:I57)</f>
        <v>-900475.84297387593</v>
      </c>
      <c r="J58" s="233">
        <v>65.396774337265867</v>
      </c>
    </row>
    <row r="59" spans="1:10" s="2" customFormat="1" ht="18" customHeight="1" thickBot="1">
      <c r="A59" s="36" t="s">
        <v>121</v>
      </c>
      <c r="B59" s="234"/>
      <c r="C59" s="234"/>
      <c r="D59" s="234"/>
      <c r="E59" s="235">
        <f>E58*78.625/100</f>
        <v>3761.1178159253814</v>
      </c>
      <c r="F59" s="234"/>
      <c r="G59" s="234"/>
      <c r="H59" s="234"/>
      <c r="I59" s="74"/>
      <c r="J59" s="236"/>
    </row>
    <row r="60" spans="1:10" s="2" customFormat="1" ht="12.75">
      <c r="B60" s="3"/>
      <c r="C60" s="3"/>
      <c r="D60" s="3"/>
      <c r="E60" s="3"/>
      <c r="F60" s="3"/>
      <c r="G60" s="3"/>
      <c r="H60" s="4"/>
      <c r="I60" s="4"/>
      <c r="J60" s="4"/>
    </row>
    <row r="61" spans="1:10" s="2" customFormat="1" ht="12.75">
      <c r="H61" s="4"/>
      <c r="I61" s="4"/>
      <c r="J61" s="4"/>
    </row>
    <row r="62" spans="1:10" s="2" customFormat="1" ht="12.75">
      <c r="H62" s="4"/>
      <c r="I62" s="4"/>
      <c r="J62" s="4"/>
    </row>
    <row r="63" spans="1:10" ht="12.75"/>
  </sheetData>
  <sheetProtection sheet="1" objects="1" scenarios="1"/>
  <mergeCells count="1">
    <mergeCell ref="A2:A4"/>
  </mergeCells>
  <printOptions horizontalCentered="1"/>
  <pageMargins left="0" right="0" top="0.19685039370078741" bottom="0.59055118110236227" header="0.31496062992125984" footer="0.31496062992125984"/>
  <pageSetup paperSize="9" scale="84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B10C8E4C-D008-49BC-93A0-34DBAE5AA895}"/>
</file>

<file path=customXml/itemProps2.xml><?xml version="1.0" encoding="utf-8"?>
<ds:datastoreItem xmlns:ds="http://schemas.openxmlformats.org/officeDocument/2006/customXml" ds:itemID="{16A008D5-B779-4AC2-B299-4A2594635569}"/>
</file>

<file path=customXml/itemProps3.xml><?xml version="1.0" encoding="utf-8"?>
<ds:datastoreItem xmlns:ds="http://schemas.openxmlformats.org/officeDocument/2006/customXml" ds:itemID="{EFCABB68-2297-40DA-B72B-D835BD21DD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Perequation horizontale</vt:lpstr>
      <vt:lpstr>Perequation comparaison</vt:lpstr>
      <vt:lpstr>Classement Perequation</vt:lpstr>
      <vt:lpstr>Revenu fiscal perequation</vt:lpstr>
      <vt:lpstr>Perequation verticale</vt:lpstr>
      <vt:lpstr>'Perequation comparaison'!Zone_d_impression</vt:lpstr>
      <vt:lpstr>'Perequation verticale'!Zone_d_impression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2012-02-01T14:20:02Z</cp:lastPrinted>
  <dcterms:created xsi:type="dcterms:W3CDTF">1997-12-08T10:55:51Z</dcterms:created>
  <dcterms:modified xsi:type="dcterms:W3CDTF">2012-02-03T09:55:26Z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