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90" windowWidth="8520" windowHeight="5475" tabRatio="601"/>
  </bookViews>
  <sheets>
    <sheet name="Perequation horizontale" sheetId="2" r:id="rId1"/>
    <sheet name="Comparaison" sheetId="12" r:id="rId2"/>
    <sheet name="Classement Perequation" sheetId="13" r:id="rId3"/>
    <sheet name="Revenu fiscal perequation" sheetId="14" r:id="rId4"/>
    <sheet name="Perequation verticale" sheetId="10" r:id="rId5"/>
  </sheets>
  <definedNames>
    <definedName name="communes">#REF!</definedName>
    <definedName name="numéros">#REF!</definedName>
    <definedName name="sandro">#REF!</definedName>
    <definedName name="_xlnm.Print_Area" localSheetId="1">Comparaison!$A$1:$G$60</definedName>
    <definedName name="_xlnm.Print_Area" localSheetId="4">'Perequation verticale'!$A$1:$J$59</definedName>
  </definedNames>
  <calcPr calcId="125725"/>
</workbook>
</file>

<file path=xl/calcChain.xml><?xml version="1.0" encoding="utf-8"?>
<calcChain xmlns="http://schemas.openxmlformats.org/spreadsheetml/2006/main">
  <c r="O58" i="14"/>
  <c r="I59" i="12" l="1"/>
  <c r="I53" i="10" l="1"/>
  <c r="I50"/>
  <c r="E59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5"/>
  <c r="F5"/>
  <c r="G5"/>
  <c r="D6"/>
  <c r="F6"/>
  <c r="G6"/>
  <c r="D7"/>
  <c r="F7"/>
  <c r="G7"/>
  <c r="D8"/>
  <c r="F8"/>
  <c r="G8"/>
  <c r="D9"/>
  <c r="F9"/>
  <c r="G9"/>
  <c r="D10"/>
  <c r="F10"/>
  <c r="G10"/>
  <c r="D11"/>
  <c r="F11"/>
  <c r="G11"/>
  <c r="D12"/>
  <c r="F12"/>
  <c r="G12"/>
  <c r="D13"/>
  <c r="F13"/>
  <c r="G13"/>
  <c r="D14"/>
  <c r="F14"/>
  <c r="G14"/>
  <c r="D15"/>
  <c r="F15"/>
  <c r="G15"/>
  <c r="D16"/>
  <c r="F16"/>
  <c r="G16"/>
  <c r="D17"/>
  <c r="F17"/>
  <c r="G17"/>
  <c r="D18"/>
  <c r="F18"/>
  <c r="G18"/>
  <c r="D19"/>
  <c r="F19"/>
  <c r="G19"/>
  <c r="D20"/>
  <c r="F20"/>
  <c r="G20"/>
  <c r="D21"/>
  <c r="F21"/>
  <c r="G21"/>
  <c r="D22"/>
  <c r="F22"/>
  <c r="G22"/>
  <c r="I22"/>
  <c r="D23"/>
  <c r="F23"/>
  <c r="G23"/>
  <c r="D24"/>
  <c r="F24"/>
  <c r="G24"/>
  <c r="D25"/>
  <c r="F25"/>
  <c r="G25"/>
  <c r="D26"/>
  <c r="F26"/>
  <c r="G26"/>
  <c r="D27"/>
  <c r="F27"/>
  <c r="G27"/>
  <c r="D28"/>
  <c r="F28"/>
  <c r="G28"/>
  <c r="D29"/>
  <c r="F29"/>
  <c r="G29"/>
  <c r="D30"/>
  <c r="F30"/>
  <c r="G30"/>
  <c r="D31"/>
  <c r="F31"/>
  <c r="G31"/>
  <c r="D32"/>
  <c r="F32"/>
  <c r="G32"/>
  <c r="D33"/>
  <c r="F33"/>
  <c r="G33"/>
  <c r="D34"/>
  <c r="F34"/>
  <c r="G34"/>
  <c r="D35"/>
  <c r="F35"/>
  <c r="G35"/>
  <c r="D36"/>
  <c r="F36"/>
  <c r="G36"/>
  <c r="D37"/>
  <c r="F37"/>
  <c r="G37"/>
  <c r="D38"/>
  <c r="F38"/>
  <c r="G38"/>
  <c r="D39"/>
  <c r="F39"/>
  <c r="G39"/>
  <c r="D40"/>
  <c r="F40"/>
  <c r="G40"/>
  <c r="D41"/>
  <c r="F41"/>
  <c r="G41"/>
  <c r="D42"/>
  <c r="F42"/>
  <c r="G42"/>
  <c r="D43"/>
  <c r="F43"/>
  <c r="G43"/>
  <c r="D44"/>
  <c r="F44"/>
  <c r="G44"/>
  <c r="I44"/>
  <c r="D45"/>
  <c r="F45"/>
  <c r="G45"/>
  <c r="D46"/>
  <c r="F46"/>
  <c r="G46"/>
  <c r="D47"/>
  <c r="F47"/>
  <c r="G47"/>
  <c r="D48"/>
  <c r="F48"/>
  <c r="G48"/>
  <c r="D49"/>
  <c r="F49"/>
  <c r="G49"/>
  <c r="D50"/>
  <c r="F50"/>
  <c r="G50"/>
  <c r="D51"/>
  <c r="F51"/>
  <c r="G51"/>
  <c r="D52"/>
  <c r="F52"/>
  <c r="G52"/>
  <c r="D53"/>
  <c r="F53"/>
  <c r="G53"/>
  <c r="D54"/>
  <c r="F54"/>
  <c r="G54"/>
  <c r="I54"/>
  <c r="D55"/>
  <c r="F55"/>
  <c r="G55"/>
  <c r="D56"/>
  <c r="F56"/>
  <c r="G56"/>
  <c r="D57"/>
  <c r="F57"/>
  <c r="G57"/>
  <c r="B58"/>
  <c r="C58"/>
  <c r="H5"/>
  <c r="I5" s="1"/>
  <c r="H57" l="1"/>
  <c r="I57" s="1"/>
  <c r="H56"/>
  <c r="I56" s="1"/>
  <c r="H55"/>
  <c r="I55" s="1"/>
  <c r="H52"/>
  <c r="I52" s="1"/>
  <c r="H51"/>
  <c r="I51" s="1"/>
  <c r="H49"/>
  <c r="I49" s="1"/>
  <c r="H48"/>
  <c r="I48" s="1"/>
  <c r="H47"/>
  <c r="I47" s="1"/>
  <c r="H46"/>
  <c r="I46" s="1"/>
  <c r="H45"/>
  <c r="I45" s="1"/>
  <c r="H43"/>
  <c r="I43" s="1"/>
  <c r="H42"/>
  <c r="I42" s="1"/>
  <c r="H41"/>
  <c r="I41" s="1"/>
  <c r="I40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I30"/>
  <c r="H29"/>
  <c r="I29" s="1"/>
  <c r="H28"/>
  <c r="H27"/>
  <c r="I27" s="1"/>
  <c r="I26"/>
  <c r="H25"/>
  <c r="I25" s="1"/>
  <c r="H24"/>
  <c r="I24" s="1"/>
  <c r="H23"/>
  <c r="I23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I58" l="1"/>
  <c r="D59" i="12"/>
  <c r="G59" s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E59"/>
  <c r="F59" i="2"/>
  <c r="E59"/>
  <c r="C59"/>
  <c r="B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9" s="1"/>
  <c r="D58"/>
  <c r="I58" s="1"/>
  <c r="D57"/>
  <c r="I57" s="1"/>
  <c r="D56"/>
  <c r="I56" s="1"/>
  <c r="D55"/>
  <c r="I55" s="1"/>
  <c r="D54"/>
  <c r="I54" s="1"/>
  <c r="D53"/>
  <c r="I53" s="1"/>
  <c r="D52"/>
  <c r="I52" s="1"/>
  <c r="D51"/>
  <c r="I51" s="1"/>
  <c r="D50"/>
  <c r="I50" s="1"/>
  <c r="D49"/>
  <c r="I49" s="1"/>
  <c r="D48"/>
  <c r="I48" s="1"/>
  <c r="D47"/>
  <c r="I47" s="1"/>
  <c r="D46"/>
  <c r="I46" s="1"/>
  <c r="D45"/>
  <c r="I45" s="1"/>
  <c r="D44"/>
  <c r="I44" s="1"/>
  <c r="D43"/>
  <c r="I43" s="1"/>
  <c r="D42"/>
  <c r="I42" s="1"/>
  <c r="D41"/>
  <c r="I41" s="1"/>
  <c r="D40"/>
  <c r="I40" s="1"/>
  <c r="D39"/>
  <c r="I39" s="1"/>
  <c r="D38"/>
  <c r="I38" s="1"/>
  <c r="D37"/>
  <c r="I37" s="1"/>
  <c r="D36"/>
  <c r="I36" s="1"/>
  <c r="D35"/>
  <c r="I35" s="1"/>
  <c r="D34"/>
  <c r="I34" s="1"/>
  <c r="D33"/>
  <c r="I33" s="1"/>
  <c r="D32"/>
  <c r="I32" s="1"/>
  <c r="D31"/>
  <c r="I31" s="1"/>
  <c r="D30"/>
  <c r="I30" s="1"/>
  <c r="D29"/>
  <c r="I29" s="1"/>
  <c r="D28"/>
  <c r="I28" s="1"/>
  <c r="D27"/>
  <c r="I27" s="1"/>
  <c r="D26"/>
  <c r="I26" s="1"/>
  <c r="D25"/>
  <c r="D24"/>
  <c r="I24" s="1"/>
  <c r="D23"/>
  <c r="I23" s="1"/>
  <c r="D22"/>
  <c r="I22" s="1"/>
  <c r="D21"/>
  <c r="I21" s="1"/>
  <c r="D20"/>
  <c r="I20" s="1"/>
  <c r="D19"/>
  <c r="I19" s="1"/>
  <c r="D18"/>
  <c r="I18" s="1"/>
  <c r="D17"/>
  <c r="I17" s="1"/>
  <c r="D16"/>
  <c r="I16" s="1"/>
  <c r="D15"/>
  <c r="I15" s="1"/>
  <c r="D14"/>
  <c r="I14" s="1"/>
  <c r="D13"/>
  <c r="I13" s="1"/>
  <c r="D12"/>
  <c r="I12" s="1"/>
  <c r="D11"/>
  <c r="I11" s="1"/>
  <c r="D10"/>
  <c r="I10" s="1"/>
  <c r="D9"/>
  <c r="I9" s="1"/>
  <c r="D8"/>
  <c r="I8" s="1"/>
  <c r="D7"/>
  <c r="I7" s="1"/>
  <c r="D6"/>
  <c r="I6" s="1"/>
  <c r="F58" i="12" l="1"/>
  <c r="G58"/>
  <c r="F57"/>
  <c r="G57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4"/>
  <c r="G44"/>
  <c r="F43"/>
  <c r="G43"/>
  <c r="F42"/>
  <c r="G42"/>
  <c r="F41"/>
  <c r="G41"/>
  <c r="F40"/>
  <c r="G40"/>
  <c r="F39"/>
  <c r="G39"/>
  <c r="F38"/>
  <c r="G38"/>
  <c r="F37"/>
  <c r="G37"/>
  <c r="F36"/>
  <c r="G36"/>
  <c r="F35"/>
  <c r="G35"/>
  <c r="F34"/>
  <c r="G34"/>
  <c r="F33"/>
  <c r="G33"/>
  <c r="F32"/>
  <c r="G32"/>
  <c r="F31"/>
  <c r="G31"/>
  <c r="F30"/>
  <c r="G30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F12"/>
  <c r="G12"/>
  <c r="F11"/>
  <c r="G11"/>
  <c r="F10"/>
  <c r="G10"/>
  <c r="F9"/>
  <c r="G9"/>
  <c r="F8"/>
  <c r="G8"/>
  <c r="F7"/>
  <c r="G7"/>
  <c r="F6"/>
  <c r="G6"/>
  <c r="F59"/>
  <c r="D59" i="2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5"/>
  <c r="H59" s="1"/>
  <c r="I25"/>
  <c r="I59" s="1"/>
</calcChain>
</file>

<file path=xl/sharedStrings.xml><?xml version="1.0" encoding="utf-8"?>
<sst xmlns="http://schemas.openxmlformats.org/spreadsheetml/2006/main" count="585" uniqueCount="129">
  <si>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</si>
  <si>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</si>
  <si>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</si>
  <si>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</si>
  <si>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</si>
  <si>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</si>
  <si>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</si>
  <si>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</si>
  <si>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</si>
  <si>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</si>
  <si>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</si>
  <si>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</si>
  <si>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</si>
  <si>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</si>
  <si>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</si>
  <si>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</si>
  <si>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</si>
  <si>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</si>
  <si>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</si>
  <si>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</si>
  <si>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</si>
  <si>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</si>
  <si>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</si>
  <si>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</si>
  <si>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</si>
  <si>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</si>
  <si>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</si>
  <si>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</si>
  <si>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</si>
  <si>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</si>
  <si>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</si>
  <si>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</si>
  <si>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</si>
  <si>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</si>
  <si>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</si>
  <si>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</si>
  <si>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</si>
  <si>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</si>
  <si>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</si>
  <si>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</si>
  <si>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</si>
  <si>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</si>
  <si>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</si>
  <si>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</si>
  <si>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</si>
  <si>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</si>
  <si>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</si>
  <si>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</si>
  <si>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</si>
  <si>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</si>
  <si>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</si>
  <si>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</si>
  <si>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</si>
  <si>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</si>
  <si>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par habitant</t>
  </si>
  <si>
    <t>Péréquation</t>
  </si>
  <si>
    <t>Total</t>
  </si>
  <si>
    <t>ressources</t>
  </si>
  <si>
    <t>la péréquation</t>
  </si>
  <si>
    <t xml:space="preserve">des </t>
  </si>
  <si>
    <t>de la surcharge</t>
  </si>
  <si>
    <t xml:space="preserve">structurelle </t>
  </si>
  <si>
    <t xml:space="preserve">Compensation </t>
  </si>
  <si>
    <t>Communes</t>
  </si>
  <si>
    <t>finançant la</t>
  </si>
  <si>
    <t>péréquation</t>
  </si>
  <si>
    <t>bénéficiant de</t>
  </si>
  <si>
    <t>Transferts au fonds de péréquation</t>
  </si>
  <si>
    <t>Transferts du fonds de péréquation</t>
  </si>
  <si>
    <t>Transferts totaux</t>
  </si>
  <si>
    <t>Revenu total</t>
  </si>
  <si>
    <t>Différence par</t>
  </si>
  <si>
    <t>Différence pour</t>
  </si>
  <si>
    <t>y.c. péréquation</t>
  </si>
  <si>
    <t>des ressources</t>
  </si>
  <si>
    <t>fiscal moyen</t>
  </si>
  <si>
    <t>fiscal</t>
  </si>
  <si>
    <t>Revenu</t>
  </si>
  <si>
    <t xml:space="preserve">fiscal </t>
  </si>
  <si>
    <t>rapport au revenu</t>
  </si>
  <si>
    <t>Coef.</t>
  </si>
  <si>
    <t>du RF moyen</t>
  </si>
  <si>
    <t xml:space="preserve">Péréquation </t>
  </si>
  <si>
    <t>Montants en %</t>
  </si>
  <si>
    <t xml:space="preserve">Montants </t>
  </si>
  <si>
    <t>horizontale</t>
  </si>
  <si>
    <t>verticale</t>
  </si>
  <si>
    <t>des revenus</t>
  </si>
  <si>
    <t>compte de</t>
  </si>
  <si>
    <t>Revenus du</t>
  </si>
  <si>
    <t>fonctionnement</t>
  </si>
  <si>
    <t>en % des</t>
  </si>
  <si>
    <t>revenus</t>
  </si>
  <si>
    <t>Les montants négatifs sont reçus par les communes.</t>
  </si>
  <si>
    <t>Les montants positifs sont versés par les communes.</t>
  </si>
  <si>
    <t xml:space="preserve">Péréquation  </t>
  </si>
  <si>
    <t>Coef-</t>
  </si>
  <si>
    <t>ficient</t>
  </si>
  <si>
    <t>Revenu fiscal</t>
  </si>
  <si>
    <t>RF</t>
  </si>
  <si>
    <t>après PH</t>
  </si>
  <si>
    <t>PH et Pvert</t>
  </si>
  <si>
    <t>Renu fiscal</t>
  </si>
  <si>
    <t>Les communes indiquées en rouge ont un revenu fiscal inférieur à la moyenne.</t>
  </si>
  <si>
    <t>Péréquation financière intercommunale en 2010 (horizontale)</t>
  </si>
  <si>
    <t>Chiffres de 2009</t>
  </si>
  <si>
    <t>Péréquation financière intercommunale en 2010 comparaisons</t>
  </si>
  <si>
    <r>
      <t xml:space="preserve">Les montants </t>
    </r>
    <r>
      <rPr>
        <b/>
        <sz val="8"/>
        <color rgb="FFFF0000"/>
        <rFont val="Arial"/>
        <family val="2"/>
      </rPr>
      <t>négatifs</t>
    </r>
    <r>
      <rPr>
        <b/>
        <sz val="8"/>
        <rFont val="Arial"/>
        <family val="2"/>
      </rPr>
      <t xml:space="preserve"> sont reçus par les communes. Les montants </t>
    </r>
    <r>
      <rPr>
        <b/>
        <sz val="8"/>
        <color rgb="FF3333FF"/>
        <rFont val="Arial"/>
        <family val="2"/>
      </rPr>
      <t>positifs</t>
    </r>
    <r>
      <rPr>
        <b/>
        <sz val="8"/>
        <rFont val="Arial"/>
        <family val="2"/>
      </rPr>
      <t xml:space="preserve"> sont versés par les communes.</t>
    </r>
  </si>
  <si>
    <t>Péréquation verticale 2010 (calculée sur la péréquation des ressources 2010)</t>
  </si>
  <si>
    <t>Population</t>
  </si>
  <si>
    <t>Intervention</t>
  </si>
  <si>
    <t>du fonds</t>
  </si>
  <si>
    <t>81.56% du revenu moyen</t>
  </si>
  <si>
    <t>atteindre 81.56%</t>
  </si>
  <si>
    <t xml:space="preserve">des ressources </t>
  </si>
  <si>
    <t>2010 p/habitant</t>
  </si>
  <si>
    <t>Transferts de la péréquation en 2010</t>
  </si>
  <si>
    <t>budget 2010</t>
  </si>
  <si>
    <t>Classements des communes selon revenu fiscal 2010 avant et après péréquations horizontale et verticale</t>
  </si>
  <si>
    <t>(RF) 2010</t>
  </si>
  <si>
    <t>Chiffres 2009</t>
  </si>
  <si>
    <t>Classements de la péréquation en 2010</t>
  </si>
  <si>
    <t>population au</t>
  </si>
  <si>
    <t>PH   2010</t>
  </si>
  <si>
    <t>2010 après</t>
  </si>
  <si>
    <t>Les communes indiquées en vert ont un revenu fiscal supérieur à la moyenne.</t>
  </si>
  <si>
    <t>montant négatifs (-) = versés à la péréquation</t>
  </si>
  <si>
    <t>montants positifs (+) = reçus de la péréquation</t>
  </si>
  <si>
    <t/>
  </si>
</sst>
</file>

<file path=xl/styles.xml><?xml version="1.0" encoding="utf-8"?>
<styleSheet xmlns="http://schemas.openxmlformats.org/spreadsheetml/2006/main">
  <numFmts count="8">
    <numFmt numFmtId="164" formatCode="&quot;Fr.&quot;#,##0;&quot;Fr.&quot;\ \-#,##0"/>
    <numFmt numFmtId="165" formatCode="#,##0.0"/>
    <numFmt numFmtId="166" formatCode="#,##0.0_ ;[Red]\-#,##0.0\ "/>
    <numFmt numFmtId="167" formatCode="#,###"/>
    <numFmt numFmtId="168" formatCode="#,##0_ ;[Red]\-#,##0\ "/>
    <numFmt numFmtId="169" formatCode="#,###_ ;[Red]\-#,###"/>
    <numFmt numFmtId="170" formatCode="#,###_ ;[Red]\-#,###\ "/>
    <numFmt numFmtId="171" formatCode="dd\ mmmm\ yyyy"/>
  </numFmts>
  <fonts count="24">
    <font>
      <sz val="10"/>
      <name val="MS Sans Serif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.5"/>
      <name val="Arial"/>
      <family val="2"/>
    </font>
    <font>
      <b/>
      <sz val="7.5"/>
      <name val="Arial"/>
      <family val="2"/>
    </font>
    <font>
      <b/>
      <i/>
      <sz val="8"/>
      <name val="Arial"/>
      <family val="2"/>
    </font>
    <font>
      <b/>
      <sz val="18"/>
      <color theme="3"/>
      <name val="Cambria"/>
      <family val="2"/>
      <scheme val="major"/>
    </font>
    <font>
      <sz val="7"/>
      <name val="Arial"/>
      <family val="2"/>
    </font>
    <font>
      <b/>
      <sz val="8"/>
      <color rgb="FFFF0000"/>
      <name val="Arial"/>
      <family val="2"/>
    </font>
    <font>
      <b/>
      <sz val="8"/>
      <color rgb="FFC00000"/>
      <name val="Arial"/>
      <family val="2"/>
    </font>
    <font>
      <b/>
      <sz val="8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C00000"/>
      <name val="Arial"/>
      <family val="2"/>
    </font>
    <font>
      <b/>
      <sz val="9"/>
      <name val="Arial"/>
      <family val="2"/>
    </font>
    <font>
      <b/>
      <sz val="11"/>
      <color rgb="FFC00000"/>
      <name val="Arial"/>
      <family val="2"/>
    </font>
    <font>
      <b/>
      <sz val="8"/>
      <color rgb="FF3333FF"/>
      <name val="Arial"/>
      <family val="2"/>
    </font>
    <font>
      <b/>
      <sz val="12"/>
      <color rgb="FFC0000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7.5"/>
      <color rgb="FF3333FF"/>
      <name val="Arial"/>
      <family val="2"/>
    </font>
    <font>
      <b/>
      <sz val="8"/>
      <color rgb="FF3366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90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" fontId="5" fillId="0" borderId="1" applyProtection="0">
      <alignment vertical="center"/>
      <protection locked="0"/>
    </xf>
    <xf numFmtId="0" fontId="9" fillId="0" borderId="0" applyNumberFormat="0" applyFill="0" applyBorder="0" applyAlignment="0" applyProtection="0"/>
  </cellStyleXfs>
  <cellXfs count="236">
    <xf numFmtId="0" fontId="0" fillId="0" borderId="0" xfId="0"/>
    <xf numFmtId="164" fontId="2" fillId="0" borderId="0" xfId="0" applyNumberFormat="1" applyFont="1" applyAlignment="1" applyProtection="1">
      <alignment vertical="center"/>
    </xf>
    <xf numFmtId="0" fontId="6" fillId="0" borderId="0" xfId="0" applyFont="1" applyProtection="1"/>
    <xf numFmtId="3" fontId="6" fillId="0" borderId="0" xfId="0" applyNumberFormat="1" applyFont="1" applyProtection="1"/>
    <xf numFmtId="0" fontId="4" fillId="0" borderId="0" xfId="0" applyFont="1" applyProtection="1"/>
    <xf numFmtId="164" fontId="2" fillId="0" borderId="0" xfId="0" applyNumberFormat="1" applyFont="1" applyAlignment="1" applyProtection="1">
      <alignment horizontal="center" vertical="center"/>
    </xf>
    <xf numFmtId="167" fontId="3" fillId="0" borderId="11" xfId="1" applyNumberFormat="1" applyFont="1" applyBorder="1" applyAlignment="1" applyProtection="1">
      <alignment vertical="center"/>
    </xf>
    <xf numFmtId="167" fontId="3" fillId="0" borderId="10" xfId="1" applyNumberFormat="1" applyFont="1" applyBorder="1" applyAlignment="1" applyProtection="1">
      <alignment vertical="center"/>
    </xf>
    <xf numFmtId="167" fontId="3" fillId="0" borderId="12" xfId="1" applyNumberFormat="1" applyFont="1" applyBorder="1" applyAlignment="1" applyProtection="1">
      <alignment vertical="center"/>
    </xf>
    <xf numFmtId="167" fontId="3" fillId="0" borderId="13" xfId="1" applyNumberFormat="1" applyFont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15" fillId="0" borderId="6" xfId="2" applyFont="1" applyBorder="1" applyAlignment="1" applyProtection="1">
      <alignment vertical="center"/>
    </xf>
    <xf numFmtId="167" fontId="3" fillId="0" borderId="14" xfId="1" applyNumberFormat="1" applyFont="1" applyBorder="1" applyAlignment="1" applyProtection="1">
      <alignment vertical="center"/>
    </xf>
    <xf numFmtId="167" fontId="3" fillId="0" borderId="16" xfId="1" applyNumberFormat="1" applyFont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center" vertical="center"/>
    </xf>
    <xf numFmtId="164" fontId="17" fillId="0" borderId="0" xfId="0" applyNumberFormat="1" applyFont="1" applyAlignment="1" applyProtection="1">
      <alignment horizontal="left" vertical="center"/>
    </xf>
    <xf numFmtId="3" fontId="3" fillId="0" borderId="11" xfId="0" applyNumberFormat="1" applyFont="1" applyBorder="1" applyAlignment="1" applyProtection="1">
      <alignment vertical="center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vertical="center"/>
    </xf>
    <xf numFmtId="3" fontId="3" fillId="0" borderId="16" xfId="0" applyNumberFormat="1" applyFont="1" applyBorder="1" applyAlignment="1" applyProtection="1">
      <alignment vertical="center"/>
    </xf>
    <xf numFmtId="3" fontId="2" fillId="0" borderId="9" xfId="0" applyNumberFormat="1" applyFont="1" applyBorder="1" applyAlignment="1" applyProtection="1">
      <alignment vertical="center"/>
    </xf>
    <xf numFmtId="170" fontId="18" fillId="0" borderId="11" xfId="1" applyNumberFormat="1" applyFont="1" applyBorder="1" applyAlignment="1" applyProtection="1">
      <alignment vertical="center"/>
    </xf>
    <xf numFmtId="3" fontId="3" fillId="0" borderId="13" xfId="0" applyNumberFormat="1" applyFont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left" vertical="center"/>
    </xf>
    <xf numFmtId="0" fontId="19" fillId="0" borderId="6" xfId="2" applyFont="1" applyBorder="1" applyAlignment="1" applyProtection="1">
      <alignment vertical="center"/>
    </xf>
    <xf numFmtId="0" fontId="2" fillId="2" borderId="54" xfId="0" applyFont="1" applyFill="1" applyBorder="1" applyAlignment="1" applyProtection="1">
      <alignment vertical="center"/>
    </xf>
    <xf numFmtId="0" fontId="2" fillId="2" borderId="50" xfId="0" applyFont="1" applyFill="1" applyBorder="1" applyAlignment="1" applyProtection="1">
      <alignment vertical="center"/>
    </xf>
    <xf numFmtId="3" fontId="2" fillId="2" borderId="27" xfId="1" applyFont="1" applyFill="1" applyBorder="1" applyAlignment="1" applyProtection="1">
      <alignment vertical="center"/>
    </xf>
    <xf numFmtId="169" fontId="14" fillId="0" borderId="55" xfId="0" applyNumberFormat="1" applyFont="1" applyBorder="1" applyAlignment="1" applyProtection="1">
      <alignment vertical="center"/>
    </xf>
    <xf numFmtId="3" fontId="8" fillId="2" borderId="27" xfId="1" applyFont="1" applyFill="1" applyBorder="1" applyAlignment="1" applyProtection="1">
      <alignment vertical="center"/>
    </xf>
    <xf numFmtId="3" fontId="2" fillId="2" borderId="29" xfId="1" applyFont="1" applyFill="1" applyBorder="1" applyAlignment="1" applyProtection="1">
      <alignment vertical="center"/>
    </xf>
    <xf numFmtId="169" fontId="14" fillId="0" borderId="51" xfId="0" applyNumberFormat="1" applyFont="1" applyBorder="1" applyAlignment="1" applyProtection="1">
      <alignment vertical="center"/>
    </xf>
    <xf numFmtId="0" fontId="2" fillId="2" borderId="34" xfId="0" applyFont="1" applyFill="1" applyBorder="1" applyAlignment="1" applyProtection="1">
      <alignment vertical="center"/>
    </xf>
    <xf numFmtId="169" fontId="14" fillId="0" borderId="35" xfId="0" applyNumberFormat="1" applyFont="1" applyBorder="1" applyAlignment="1" applyProtection="1">
      <alignment vertical="center"/>
    </xf>
    <xf numFmtId="0" fontId="2" fillId="2" borderId="36" xfId="0" applyFont="1" applyFill="1" applyBorder="1" applyAlignment="1" applyProtection="1">
      <alignment vertical="center"/>
    </xf>
    <xf numFmtId="0" fontId="2" fillId="2" borderId="57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</xf>
    <xf numFmtId="167" fontId="3" fillId="0" borderId="59" xfId="1" applyNumberFormat="1" applyFont="1" applyBorder="1" applyAlignment="1" applyProtection="1">
      <alignment vertical="center"/>
    </xf>
    <xf numFmtId="167" fontId="3" fillId="0" borderId="60" xfId="1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0" fontId="2" fillId="2" borderId="63" xfId="0" applyFont="1" applyFill="1" applyBorder="1" applyAlignment="1" applyProtection="1">
      <alignment vertical="center"/>
    </xf>
    <xf numFmtId="0" fontId="2" fillId="2" borderId="45" xfId="0" applyFont="1" applyFill="1" applyBorder="1" applyAlignment="1" applyProtection="1">
      <alignment vertical="center"/>
    </xf>
    <xf numFmtId="169" fontId="14" fillId="0" borderId="39" xfId="0" applyNumberFormat="1" applyFont="1" applyBorder="1" applyAlignment="1" applyProtection="1">
      <alignment vertical="center"/>
    </xf>
    <xf numFmtId="169" fontId="14" fillId="0" borderId="40" xfId="0" applyNumberFormat="1" applyFont="1" applyBorder="1" applyAlignment="1" applyProtection="1">
      <alignment vertical="center"/>
    </xf>
    <xf numFmtId="169" fontId="14" fillId="0" borderId="34" xfId="0" applyNumberFormat="1" applyFont="1" applyBorder="1" applyAlignment="1" applyProtection="1">
      <alignment vertical="center"/>
    </xf>
    <xf numFmtId="0" fontId="2" fillId="2" borderId="49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horizontal="left" vertical="center"/>
    </xf>
    <xf numFmtId="3" fontId="2" fillId="2" borderId="45" xfId="1" applyFont="1" applyFill="1" applyBorder="1" applyAlignment="1" applyProtection="1">
      <alignment vertical="center"/>
    </xf>
    <xf numFmtId="170" fontId="18" fillId="0" borderId="16" xfId="1" applyNumberFormat="1" applyFont="1" applyBorder="1" applyAlignment="1" applyProtection="1">
      <alignment vertical="center"/>
    </xf>
    <xf numFmtId="3" fontId="2" fillId="0" borderId="2" xfId="1" applyFont="1" applyFill="1" applyBorder="1" applyAlignment="1" applyProtection="1">
      <alignment vertical="center"/>
    </xf>
    <xf numFmtId="3" fontId="3" fillId="0" borderId="65" xfId="0" applyNumberFormat="1" applyFont="1" applyBorder="1" applyAlignment="1" applyProtection="1">
      <alignment vertical="center"/>
    </xf>
    <xf numFmtId="3" fontId="3" fillId="0" borderId="66" xfId="0" applyNumberFormat="1" applyFont="1" applyBorder="1" applyAlignment="1" applyProtection="1">
      <alignment vertical="center"/>
    </xf>
    <xf numFmtId="0" fontId="2" fillId="2" borderId="67" xfId="0" applyFont="1" applyFill="1" applyBorder="1" applyAlignment="1" applyProtection="1">
      <alignment vertical="center"/>
    </xf>
    <xf numFmtId="3" fontId="2" fillId="0" borderId="68" xfId="0" applyNumberFormat="1" applyFont="1" applyBorder="1" applyAlignment="1" applyProtection="1">
      <alignment vertical="center"/>
    </xf>
    <xf numFmtId="167" fontId="2" fillId="0" borderId="69" xfId="1" applyNumberFormat="1" applyFont="1" applyBorder="1" applyAlignment="1" applyProtection="1">
      <alignment vertical="center"/>
    </xf>
    <xf numFmtId="170" fontId="18" fillId="0" borderId="10" xfId="1" applyNumberFormat="1" applyFont="1" applyBorder="1" applyAlignment="1" applyProtection="1">
      <alignment vertical="center"/>
    </xf>
    <xf numFmtId="0" fontId="2" fillId="2" borderId="70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3" fontId="3" fillId="0" borderId="15" xfId="0" applyNumberFormat="1" applyFont="1" applyBorder="1" applyAlignment="1" applyProtection="1">
      <alignment vertical="center"/>
    </xf>
    <xf numFmtId="3" fontId="3" fillId="0" borderId="57" xfId="0" applyNumberFormat="1" applyFont="1" applyBorder="1" applyAlignment="1" applyProtection="1">
      <alignment vertical="center"/>
    </xf>
    <xf numFmtId="3" fontId="3" fillId="0" borderId="63" xfId="0" applyNumberFormat="1" applyFont="1" applyBorder="1" applyAlignment="1" applyProtection="1">
      <alignment vertical="center"/>
    </xf>
    <xf numFmtId="3" fontId="3" fillId="0" borderId="54" xfId="0" applyNumberFormat="1" applyFont="1" applyBorder="1" applyAlignment="1" applyProtection="1">
      <alignment vertical="center"/>
    </xf>
    <xf numFmtId="171" fontId="2" fillId="2" borderId="22" xfId="0" applyNumberFormat="1" applyFont="1" applyFill="1" applyBorder="1" applyAlignment="1" applyProtection="1">
      <alignment horizontal="center" vertical="center"/>
    </xf>
    <xf numFmtId="167" fontId="3" fillId="0" borderId="79" xfId="1" applyNumberFormat="1" applyFont="1" applyBorder="1" applyAlignment="1" applyProtection="1">
      <alignment vertical="center"/>
    </xf>
    <xf numFmtId="169" fontId="14" fillId="0" borderId="27" xfId="0" applyNumberFormat="1" applyFont="1" applyBorder="1" applyAlignment="1" applyProtection="1">
      <alignment vertical="center"/>
    </xf>
    <xf numFmtId="0" fontId="2" fillId="2" borderId="86" xfId="0" applyFont="1" applyFill="1" applyBorder="1" applyAlignment="1" applyProtection="1">
      <alignment vertical="center"/>
    </xf>
    <xf numFmtId="0" fontId="2" fillId="2" borderId="46" xfId="0" applyFont="1" applyFill="1" applyBorder="1" applyAlignment="1" applyProtection="1">
      <alignment vertical="center"/>
    </xf>
    <xf numFmtId="0" fontId="7" fillId="2" borderId="49" xfId="0" applyFont="1" applyFill="1" applyBorder="1" applyAlignment="1" applyProtection="1">
      <alignment horizontal="left" vertical="center"/>
    </xf>
    <xf numFmtId="0" fontId="7" fillId="2" borderId="49" xfId="0" applyFont="1" applyFill="1" applyBorder="1" applyAlignment="1" applyProtection="1">
      <alignment vertical="center"/>
    </xf>
    <xf numFmtId="0" fontId="7" fillId="2" borderId="24" xfId="0" applyFont="1" applyFill="1" applyBorder="1" applyAlignment="1" applyProtection="1">
      <alignment vertical="center"/>
    </xf>
    <xf numFmtId="0" fontId="7" fillId="2" borderId="50" xfId="0" applyFont="1" applyFill="1" applyBorder="1" applyAlignment="1" applyProtection="1">
      <alignment vertical="center"/>
    </xf>
    <xf numFmtId="3" fontId="3" fillId="0" borderId="37" xfId="1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0" fontId="7" fillId="2" borderId="70" xfId="0" applyFont="1" applyFill="1" applyBorder="1" applyAlignment="1" applyProtection="1">
      <alignment horizontal="left" vertical="center"/>
    </xf>
    <xf numFmtId="0" fontId="7" fillId="2" borderId="70" xfId="0" applyFont="1" applyFill="1" applyBorder="1" applyAlignment="1" applyProtection="1">
      <alignment vertical="center"/>
    </xf>
    <xf numFmtId="0" fontId="7" fillId="2" borderId="22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center" vertical="center"/>
    </xf>
    <xf numFmtId="3" fontId="12" fillId="3" borderId="27" xfId="1" applyFont="1" applyFill="1" applyBorder="1" applyAlignment="1" applyProtection="1">
      <alignment vertical="center"/>
    </xf>
    <xf numFmtId="0" fontId="2" fillId="2" borderId="52" xfId="0" applyFont="1" applyFill="1" applyBorder="1" applyAlignment="1" applyProtection="1">
      <alignment horizontal="center" vertical="center"/>
    </xf>
    <xf numFmtId="0" fontId="2" fillId="2" borderId="56" xfId="0" applyFont="1" applyFill="1" applyBorder="1" applyAlignment="1" applyProtection="1">
      <alignment horizontal="center" vertical="center"/>
    </xf>
    <xf numFmtId="0" fontId="2" fillId="2" borderId="62" xfId="0" applyFont="1" applyFill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</xf>
    <xf numFmtId="0" fontId="16" fillId="2" borderId="44" xfId="0" applyFont="1" applyFill="1" applyBorder="1" applyAlignment="1" applyProtection="1">
      <alignment horizontal="center" vertical="center"/>
    </xf>
    <xf numFmtId="0" fontId="16" fillId="2" borderId="45" xfId="0" applyFont="1" applyFill="1" applyBorder="1" applyAlignment="1" applyProtection="1">
      <alignment horizontal="center" vertical="center"/>
    </xf>
    <xf numFmtId="0" fontId="16" fillId="2" borderId="46" xfId="0" applyFont="1" applyFill="1" applyBorder="1" applyAlignment="1" applyProtection="1">
      <alignment horizontal="center" vertical="center"/>
    </xf>
    <xf numFmtId="3" fontId="2" fillId="0" borderId="71" xfId="1" applyFont="1" applyFill="1" applyBorder="1" applyAlignment="1" applyProtection="1">
      <alignment horizontal="left" vertical="center"/>
    </xf>
    <xf numFmtId="3" fontId="2" fillId="0" borderId="72" xfId="1" applyFont="1" applyFill="1" applyBorder="1" applyAlignment="1" applyProtection="1">
      <alignment horizontal="left" vertical="center"/>
    </xf>
    <xf numFmtId="3" fontId="2" fillId="0" borderId="73" xfId="1" applyFont="1" applyFill="1" applyBorder="1" applyAlignment="1" applyProtection="1">
      <alignment horizontal="left" vertical="center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7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/>
    </xf>
    <xf numFmtId="0" fontId="21" fillId="0" borderId="0" xfId="0" applyFont="1" applyProtection="1"/>
    <xf numFmtId="166" fontId="18" fillId="0" borderId="10" xfId="1" applyNumberFormat="1" applyFont="1" applyBorder="1" applyAlignment="1" applyProtection="1">
      <alignment vertical="center"/>
    </xf>
    <xf numFmtId="168" fontId="18" fillId="0" borderId="55" xfId="1" applyNumberFormat="1" applyFont="1" applyBorder="1" applyAlignment="1" applyProtection="1">
      <alignment vertical="center"/>
    </xf>
    <xf numFmtId="3" fontId="21" fillId="0" borderId="0" xfId="0" applyNumberFormat="1" applyFont="1" applyProtection="1"/>
    <xf numFmtId="166" fontId="18" fillId="0" borderId="14" xfId="1" applyNumberFormat="1" applyFont="1" applyBorder="1" applyAlignment="1" applyProtection="1">
      <alignment vertical="center"/>
    </xf>
    <xf numFmtId="168" fontId="18" fillId="0" borderId="50" xfId="1" applyNumberFormat="1" applyFont="1" applyBorder="1" applyAlignment="1" applyProtection="1">
      <alignment vertical="center"/>
    </xf>
    <xf numFmtId="165" fontId="2" fillId="0" borderId="68" xfId="1" applyNumberFormat="1" applyFont="1" applyBorder="1" applyAlignment="1" applyProtection="1">
      <alignment vertical="center"/>
    </xf>
    <xf numFmtId="0" fontId="6" fillId="0" borderId="0" xfId="0" applyFont="1" applyAlignment="1" applyProtection="1"/>
    <xf numFmtId="3" fontId="21" fillId="0" borderId="0" xfId="0" applyNumberFormat="1" applyFont="1" applyAlignment="1" applyProtection="1"/>
    <xf numFmtId="3" fontId="16" fillId="2" borderId="19" xfId="1" applyNumberFormat="1" applyFont="1" applyFill="1" applyBorder="1" applyAlignment="1" applyProtection="1">
      <alignment horizontal="center" vertical="center"/>
    </xf>
    <xf numFmtId="3" fontId="16" fillId="2" borderId="20" xfId="1" applyNumberFormat="1" applyFont="1" applyFill="1" applyBorder="1" applyAlignment="1" applyProtection="1">
      <alignment horizontal="center" vertical="center"/>
    </xf>
    <xf numFmtId="3" fontId="2" fillId="2" borderId="24" xfId="1" applyNumberFormat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vertical="center"/>
    </xf>
    <xf numFmtId="3" fontId="16" fillId="2" borderId="2" xfId="1" applyNumberFormat="1" applyFont="1" applyFill="1" applyBorder="1" applyAlignment="1" applyProtection="1">
      <alignment horizontal="center" vertical="center"/>
    </xf>
    <xf numFmtId="3" fontId="16" fillId="2" borderId="23" xfId="1" applyNumberFormat="1" applyFont="1" applyFill="1" applyBorder="1" applyAlignment="1" applyProtection="1">
      <alignment horizontal="center" vertical="center"/>
    </xf>
    <xf numFmtId="3" fontId="2" fillId="2" borderId="22" xfId="1" applyNumberFormat="1" applyFont="1" applyFill="1" applyBorder="1" applyAlignment="1" applyProtection="1">
      <alignment horizontal="center" vertical="center"/>
    </xf>
    <xf numFmtId="0" fontId="2" fillId="2" borderId="25" xfId="1" applyNumberFormat="1" applyFont="1" applyFill="1" applyBorder="1" applyAlignment="1" applyProtection="1">
      <alignment horizontal="center" vertical="center"/>
    </xf>
    <xf numFmtId="0" fontId="2" fillId="2" borderId="26" xfId="1" applyNumberFormat="1" applyFont="1" applyFill="1" applyBorder="1" applyAlignment="1" applyProtection="1">
      <alignment vertical="center"/>
    </xf>
    <xf numFmtId="166" fontId="13" fillId="0" borderId="21" xfId="1" applyNumberFormat="1" applyFont="1" applyBorder="1" applyAlignment="1" applyProtection="1">
      <alignment vertical="center"/>
    </xf>
    <xf numFmtId="165" fontId="3" fillId="0" borderId="5" xfId="1" applyNumberFormat="1" applyFont="1" applyBorder="1" applyAlignment="1" applyProtection="1">
      <alignment vertical="center"/>
    </xf>
    <xf numFmtId="168" fontId="13" fillId="0" borderId="21" xfId="1" applyNumberFormat="1" applyFont="1" applyBorder="1" applyAlignment="1" applyProtection="1">
      <alignment vertical="center"/>
    </xf>
    <xf numFmtId="0" fontId="2" fillId="2" borderId="27" xfId="1" applyNumberFormat="1" applyFont="1" applyFill="1" applyBorder="1" applyAlignment="1" applyProtection="1">
      <alignment horizontal="center" vertical="center"/>
    </xf>
    <xf numFmtId="0" fontId="2" fillId="2" borderId="10" xfId="1" applyNumberFormat="1" applyFont="1" applyFill="1" applyBorder="1" applyAlignment="1" applyProtection="1">
      <alignment vertical="center"/>
    </xf>
    <xf numFmtId="166" fontId="13" fillId="0" borderId="28" xfId="1" applyNumberFormat="1" applyFont="1" applyBorder="1" applyAlignment="1" applyProtection="1">
      <alignment vertical="center"/>
    </xf>
    <xf numFmtId="168" fontId="13" fillId="0" borderId="28" xfId="1" applyNumberFormat="1" applyFont="1" applyBorder="1" applyAlignment="1" applyProtection="1">
      <alignment vertical="center"/>
    </xf>
    <xf numFmtId="0" fontId="2" fillId="2" borderId="29" xfId="1" applyNumberFormat="1" applyFont="1" applyFill="1" applyBorder="1" applyAlignment="1" applyProtection="1">
      <alignment horizontal="center" vertical="center"/>
    </xf>
    <xf numFmtId="0" fontId="2" fillId="2" borderId="12" xfId="1" applyNumberFormat="1" applyFont="1" applyFill="1" applyBorder="1" applyAlignment="1" applyProtection="1">
      <alignment vertical="center"/>
    </xf>
    <xf numFmtId="166" fontId="13" fillId="0" borderId="30" xfId="1" applyNumberFormat="1" applyFont="1" applyBorder="1" applyAlignment="1" applyProtection="1">
      <alignment vertical="center"/>
    </xf>
    <xf numFmtId="168" fontId="13" fillId="0" borderId="30" xfId="1" applyNumberFormat="1" applyFont="1" applyBorder="1" applyAlignment="1" applyProtection="1">
      <alignment vertical="center"/>
    </xf>
    <xf numFmtId="0" fontId="11" fillId="0" borderId="31" xfId="1" applyNumberFormat="1" applyFont="1" applyBorder="1" applyAlignment="1" applyProtection="1">
      <alignment vertical="center"/>
    </xf>
    <xf numFmtId="0" fontId="3" fillId="0" borderId="32" xfId="1" applyNumberFormat="1" applyFont="1" applyBorder="1" applyAlignment="1" applyProtection="1">
      <alignment vertical="center"/>
    </xf>
    <xf numFmtId="165" fontId="3" fillId="0" borderId="33" xfId="1" applyNumberFormat="1" applyFont="1" applyBorder="1" applyAlignment="1" applyProtection="1">
      <alignment vertical="center"/>
    </xf>
    <xf numFmtId="3" fontId="3" fillId="0" borderId="33" xfId="1" applyNumberFormat="1" applyFont="1" applyBorder="1" applyAlignment="1" applyProtection="1">
      <alignment vertical="center"/>
    </xf>
    <xf numFmtId="0" fontId="13" fillId="0" borderId="3" xfId="1" applyNumberFormat="1" applyFont="1" applyBorder="1" applyAlignment="1" applyProtection="1">
      <alignment horizontal="left" vertical="center"/>
    </xf>
    <xf numFmtId="0" fontId="3" fillId="0" borderId="4" xfId="1" applyNumberFormat="1" applyFont="1" applyBorder="1" applyAlignment="1" applyProtection="1">
      <alignment vertical="center"/>
    </xf>
    <xf numFmtId="165" fontId="3" fillId="0" borderId="8" xfId="1" applyNumberFormat="1" applyFont="1" applyBorder="1" applyAlignment="1" applyProtection="1">
      <alignment vertical="center"/>
    </xf>
    <xf numFmtId="0" fontId="13" fillId="0" borderId="7" xfId="1" applyNumberFormat="1" applyFont="1" applyBorder="1" applyAlignment="1" applyProtection="1">
      <alignment horizontal="left" vertical="center"/>
    </xf>
    <xf numFmtId="3" fontId="3" fillId="0" borderId="8" xfId="1" applyNumberFormat="1" applyFont="1" applyBorder="1" applyAlignment="1" applyProtection="1">
      <alignment vertical="center"/>
    </xf>
    <xf numFmtId="0" fontId="10" fillId="0" borderId="0" xfId="1" applyNumberFormat="1" applyFont="1" applyBorder="1" applyAlignment="1" applyProtection="1">
      <alignment horizontal="center" vertical="center"/>
    </xf>
    <xf numFmtId="0" fontId="10" fillId="0" borderId="0" xfId="1" applyNumberFormat="1" applyFont="1" applyBorder="1" applyAlignment="1" applyProtection="1">
      <alignment vertical="center"/>
    </xf>
    <xf numFmtId="165" fontId="10" fillId="0" borderId="0" xfId="1" applyNumberFormat="1" applyFont="1" applyBorder="1" applyAlignment="1" applyProtection="1">
      <alignment vertical="center"/>
    </xf>
    <xf numFmtId="3" fontId="10" fillId="0" borderId="0" xfId="1" applyNumberFormat="1" applyFont="1" applyBorder="1" applyAlignment="1" applyProtection="1">
      <alignment vertical="center"/>
    </xf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77" xfId="0" applyFont="1" applyFill="1" applyBorder="1" applyAlignment="1" applyProtection="1">
      <alignment vertical="center"/>
    </xf>
    <xf numFmtId="0" fontId="2" fillId="2" borderId="8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2" borderId="47" xfId="0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86" xfId="0" applyFont="1" applyFill="1" applyBorder="1" applyAlignment="1" applyProtection="1">
      <alignment horizontal="left" vertical="center"/>
    </xf>
    <xf numFmtId="0" fontId="2" fillId="2" borderId="89" xfId="0" applyFont="1" applyFill="1" applyBorder="1" applyAlignment="1" applyProtection="1">
      <alignment vertical="center"/>
    </xf>
    <xf numFmtId="0" fontId="2" fillId="2" borderId="89" xfId="0" applyFont="1" applyFill="1" applyBorder="1" applyAlignment="1" applyProtection="1">
      <alignment horizontal="left" vertical="center"/>
    </xf>
    <xf numFmtId="0" fontId="2" fillId="2" borderId="70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2" fillId="0" borderId="79" xfId="0" applyFont="1" applyBorder="1" applyAlignment="1" applyProtection="1">
      <alignment horizontal="center" vertical="center"/>
    </xf>
    <xf numFmtId="3" fontId="23" fillId="0" borderId="82" xfId="0" applyNumberFormat="1" applyFont="1" applyBorder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168" fontId="18" fillId="0" borderId="79" xfId="0" applyNumberFormat="1" applyFont="1" applyBorder="1" applyAlignment="1" applyProtection="1">
      <alignment vertical="center"/>
    </xf>
    <xf numFmtId="168" fontId="18" fillId="0" borderId="10" xfId="0" applyNumberFormat="1" applyFont="1" applyBorder="1" applyAlignment="1" applyProtection="1">
      <alignment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59" xfId="0" applyFont="1" applyBorder="1" applyAlignment="1" applyProtection="1">
      <alignment horizontal="center" vertical="center"/>
    </xf>
    <xf numFmtId="3" fontId="23" fillId="0" borderId="81" xfId="0" applyNumberFormat="1" applyFont="1" applyBorder="1" applyAlignment="1" applyProtection="1">
      <alignment vertical="center"/>
    </xf>
    <xf numFmtId="168" fontId="18" fillId="0" borderId="59" xfId="0" applyNumberFormat="1" applyFont="1" applyBorder="1" applyAlignment="1" applyProtection="1">
      <alignment vertical="center"/>
    </xf>
    <xf numFmtId="168" fontId="18" fillId="0" borderId="11" xfId="0" applyNumberFormat="1" applyFont="1" applyBorder="1" applyAlignment="1" applyProtection="1">
      <alignment vertical="center"/>
    </xf>
    <xf numFmtId="0" fontId="2" fillId="0" borderId="75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vertical="center"/>
    </xf>
    <xf numFmtId="168" fontId="18" fillId="0" borderId="78" xfId="0" applyNumberFormat="1" applyFont="1" applyBorder="1" applyAlignment="1" applyProtection="1">
      <alignment vertical="center"/>
    </xf>
    <xf numFmtId="3" fontId="23" fillId="0" borderId="74" xfId="0" applyNumberFormat="1" applyFont="1" applyBorder="1" applyAlignment="1" applyProtection="1">
      <alignment vertical="center"/>
    </xf>
    <xf numFmtId="168" fontId="18" fillId="0" borderId="76" xfId="0" applyNumberFormat="1" applyFont="1" applyBorder="1" applyAlignment="1" applyProtection="1">
      <alignment vertical="center"/>
    </xf>
    <xf numFmtId="3" fontId="11" fillId="0" borderId="81" xfId="0" applyNumberFormat="1" applyFont="1" applyBorder="1" applyAlignment="1" applyProtection="1">
      <alignment vertical="center"/>
    </xf>
    <xf numFmtId="0" fontId="2" fillId="0" borderId="78" xfId="0" applyFont="1" applyBorder="1" applyAlignment="1" applyProtection="1">
      <alignment horizontal="center" vertical="center"/>
    </xf>
    <xf numFmtId="3" fontId="11" fillId="0" borderId="82" xfId="0" applyNumberFormat="1" applyFont="1" applyBorder="1" applyAlignment="1" applyProtection="1">
      <alignment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0" fontId="2" fillId="0" borderId="60" xfId="0" applyFont="1" applyBorder="1" applyAlignment="1" applyProtection="1">
      <alignment horizontal="center" vertical="center"/>
    </xf>
    <xf numFmtId="3" fontId="11" fillId="0" borderId="83" xfId="0" applyNumberFormat="1" applyFont="1" applyBorder="1" applyAlignment="1" applyProtection="1">
      <alignment vertical="center"/>
    </xf>
    <xf numFmtId="168" fontId="18" fillId="0" borderId="60" xfId="0" applyNumberFormat="1" applyFont="1" applyBorder="1" applyAlignment="1" applyProtection="1">
      <alignment vertical="center"/>
    </xf>
    <xf numFmtId="168" fontId="18" fillId="0" borderId="13" xfId="0" applyNumberFormat="1" applyFont="1" applyBorder="1" applyAlignment="1" applyProtection="1">
      <alignment vertical="center"/>
    </xf>
    <xf numFmtId="0" fontId="2" fillId="0" borderId="34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4" fontId="2" fillId="0" borderId="17" xfId="0" applyNumberFormat="1" applyFont="1" applyBorder="1" applyAlignment="1" applyProtection="1">
      <alignment vertical="center"/>
    </xf>
    <xf numFmtId="3" fontId="2" fillId="0" borderId="84" xfId="0" applyNumberFormat="1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4" fontId="3" fillId="0" borderId="88" xfId="0" applyNumberFormat="1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3" fontId="3" fillId="0" borderId="18" xfId="0" applyNumberFormat="1" applyFont="1" applyBorder="1" applyAlignment="1" applyProtection="1">
      <alignment vertical="center"/>
    </xf>
    <xf numFmtId="0" fontId="2" fillId="0" borderId="36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vertical="center"/>
    </xf>
    <xf numFmtId="4" fontId="2" fillId="0" borderId="61" xfId="0" applyNumberFormat="1" applyFont="1" applyBorder="1" applyAlignment="1" applyProtection="1">
      <alignment vertical="center"/>
    </xf>
    <xf numFmtId="3" fontId="2" fillId="0" borderId="85" xfId="0" applyNumberFormat="1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4" fontId="3" fillId="0" borderId="42" xfId="0" applyNumberFormat="1" applyFont="1" applyBorder="1" applyAlignment="1" applyProtection="1">
      <alignment vertical="center"/>
    </xf>
    <xf numFmtId="3" fontId="3" fillId="0" borderId="42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3" fillId="0" borderId="71" xfId="1" applyNumberFormat="1" applyFont="1" applyBorder="1" applyAlignment="1" applyProtection="1">
      <alignment horizontal="left" vertical="center"/>
    </xf>
    <xf numFmtId="0" fontId="22" fillId="0" borderId="72" xfId="0" applyFont="1" applyBorder="1" applyAlignment="1" applyProtection="1">
      <alignment vertical="center"/>
    </xf>
    <xf numFmtId="0" fontId="6" fillId="0" borderId="72" xfId="0" applyFont="1" applyBorder="1" applyAlignment="1" applyProtection="1">
      <alignment vertical="center"/>
    </xf>
    <xf numFmtId="0" fontId="6" fillId="0" borderId="73" xfId="0" applyFont="1" applyBorder="1" applyAlignment="1" applyProtection="1">
      <alignment vertical="center"/>
    </xf>
    <xf numFmtId="0" fontId="11" fillId="0" borderId="72" xfId="0" applyFont="1" applyBorder="1" applyAlignment="1" applyProtection="1">
      <alignment horizontal="left" vertical="center"/>
    </xf>
    <xf numFmtId="0" fontId="11" fillId="0" borderId="73" xfId="0" applyFont="1" applyBorder="1" applyAlignment="1" applyProtection="1">
      <alignment horizontal="left" vertical="center"/>
    </xf>
    <xf numFmtId="0" fontId="11" fillId="0" borderId="71" xfId="1" applyNumberFormat="1" applyFont="1" applyBorder="1" applyAlignment="1" applyProtection="1">
      <alignment horizontal="left" vertical="center"/>
    </xf>
    <xf numFmtId="0" fontId="18" fillId="0" borderId="72" xfId="0" applyFont="1" applyBorder="1" applyAlignment="1" applyProtection="1">
      <alignment horizontal="left" vertical="center"/>
    </xf>
    <xf numFmtId="0" fontId="18" fillId="0" borderId="73" xfId="0" applyFont="1" applyBorder="1" applyAlignment="1" applyProtection="1">
      <alignment horizontal="left" vertical="center"/>
    </xf>
    <xf numFmtId="3" fontId="2" fillId="0" borderId="10" xfId="0" applyNumberFormat="1" applyFont="1" applyBorder="1" applyAlignment="1" applyProtection="1">
      <alignment vertical="center"/>
    </xf>
    <xf numFmtId="3" fontId="3" fillId="0" borderId="55" xfId="0" applyNumberFormat="1" applyFont="1" applyBorder="1" applyAlignment="1" applyProtection="1">
      <alignment vertical="center"/>
    </xf>
    <xf numFmtId="3" fontId="2" fillId="0" borderId="11" xfId="0" applyNumberFormat="1" applyFont="1" applyBorder="1" applyAlignment="1" applyProtection="1">
      <alignment vertical="center"/>
    </xf>
    <xf numFmtId="3" fontId="3" fillId="0" borderId="28" xfId="0" applyNumberFormat="1" applyFont="1" applyBorder="1" applyAlignment="1" applyProtection="1">
      <alignment vertical="center"/>
    </xf>
    <xf numFmtId="3" fontId="3" fillId="0" borderId="28" xfId="0" applyNumberFormat="1" applyFont="1" applyBorder="1" applyAlignment="1" applyProtection="1">
      <alignment horizontal="right" vertical="center"/>
    </xf>
    <xf numFmtId="3" fontId="3" fillId="0" borderId="64" xfId="0" applyNumberFormat="1" applyFont="1" applyBorder="1" applyAlignment="1" applyProtection="1">
      <alignment vertical="center"/>
    </xf>
    <xf numFmtId="3" fontId="12" fillId="0" borderId="11" xfId="0" applyNumberFormat="1" applyFont="1" applyBorder="1" applyAlignment="1" applyProtection="1">
      <alignment vertical="center"/>
    </xf>
    <xf numFmtId="3" fontId="2" fillId="0" borderId="16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7" fontId="12" fillId="0" borderId="9" xfId="0" applyNumberFormat="1" applyFont="1" applyBorder="1" applyAlignment="1" applyProtection="1">
      <alignment vertical="center"/>
    </xf>
    <xf numFmtId="39" fontId="3" fillId="0" borderId="35" xfId="0" applyNumberFormat="1" applyFont="1" applyBorder="1" applyAlignment="1" applyProtection="1">
      <alignment vertical="center"/>
    </xf>
    <xf numFmtId="3" fontId="3" fillId="0" borderId="37" xfId="0" applyNumberFormat="1" applyFont="1" applyBorder="1" applyAlignment="1" applyProtection="1">
      <alignment vertical="center"/>
    </xf>
    <xf numFmtId="3" fontId="2" fillId="0" borderId="87" xfId="0" applyNumberFormat="1" applyFont="1" applyBorder="1" applyAlignment="1" applyProtection="1">
      <alignment vertical="center"/>
    </xf>
    <xf numFmtId="3" fontId="3" fillId="0" borderId="38" xfId="0" applyNumberFormat="1" applyFont="1" applyBorder="1" applyAlignment="1" applyProtection="1">
      <alignment vertical="center"/>
    </xf>
  </cellXfs>
  <cellStyles count="3">
    <cellStyle name="cadrage" xfId="1"/>
    <cellStyle name="Normal" xfId="0" builtinId="0"/>
    <cellStyle name="Titre" xfId="2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00"/>
      <color rgb="FF336600"/>
      <color rgb="FF3333FF"/>
      <color rgb="FFFF3300"/>
      <color rgb="FF0099CC"/>
      <color rgb="FFFFFF99"/>
      <color rgb="FF0000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4"/>
  <sheetViews>
    <sheetView tabSelected="1" zoomScale="150" zoomScaleNormal="150" workbookViewId="0">
      <pane xSplit="1" ySplit="5" topLeftCell="B6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baseColWidth="10" defaultColWidth="10.7109375" defaultRowHeight="7.5" customHeight="1"/>
  <cols>
    <col min="1" max="1" width="20.7109375" style="4" customWidth="1"/>
    <col min="2" max="9" width="11.7109375" style="4" customWidth="1"/>
    <col min="10" max="51" width="10.7109375" style="95"/>
    <col min="52" max="16384" width="10.7109375" style="4"/>
  </cols>
  <sheetData>
    <row r="1" spans="1:9" s="94" customFormat="1" ht="24.95" customHeight="1" thickBot="1">
      <c r="A1" s="26" t="s">
        <v>104</v>
      </c>
      <c r="B1" s="1"/>
      <c r="C1" s="1"/>
      <c r="D1" s="1"/>
      <c r="E1" s="1"/>
      <c r="F1" s="1"/>
      <c r="G1" s="1"/>
      <c r="H1" s="1"/>
      <c r="I1" s="1"/>
    </row>
    <row r="2" spans="1:9" s="2" customFormat="1" ht="15" customHeight="1">
      <c r="A2" s="84" t="s">
        <v>63</v>
      </c>
      <c r="B2" s="80" t="s">
        <v>67</v>
      </c>
      <c r="C2" s="80"/>
      <c r="D2" s="80"/>
      <c r="E2" s="80" t="s">
        <v>68</v>
      </c>
      <c r="F2" s="80"/>
      <c r="G2" s="81"/>
      <c r="H2" s="82" t="s">
        <v>69</v>
      </c>
      <c r="I2" s="83"/>
    </row>
    <row r="3" spans="1:9" s="2" customFormat="1" ht="12.6" customHeight="1">
      <c r="A3" s="85"/>
      <c r="B3" s="23" t="s">
        <v>55</v>
      </c>
      <c r="C3" s="24" t="s">
        <v>62</v>
      </c>
      <c r="D3" s="78"/>
      <c r="E3" s="23" t="s">
        <v>55</v>
      </c>
      <c r="F3" s="24" t="s">
        <v>62</v>
      </c>
      <c r="G3" s="37"/>
      <c r="H3" s="42" t="s">
        <v>63</v>
      </c>
      <c r="I3" s="27" t="s">
        <v>63</v>
      </c>
    </row>
    <row r="4" spans="1:9" s="2" customFormat="1" ht="12.6" customHeight="1">
      <c r="A4" s="85"/>
      <c r="B4" s="10" t="s">
        <v>59</v>
      </c>
      <c r="C4" s="10" t="s">
        <v>60</v>
      </c>
      <c r="D4" s="14" t="s">
        <v>56</v>
      </c>
      <c r="E4" s="10" t="s">
        <v>59</v>
      </c>
      <c r="F4" s="10" t="s">
        <v>60</v>
      </c>
      <c r="G4" s="38" t="s">
        <v>56</v>
      </c>
      <c r="H4" s="43" t="s">
        <v>64</v>
      </c>
      <c r="I4" s="28" t="s">
        <v>66</v>
      </c>
    </row>
    <row r="5" spans="1:9" s="2" customFormat="1" ht="12.6" customHeight="1" thickBot="1">
      <c r="A5" s="86"/>
      <c r="B5" s="58" t="s">
        <v>57</v>
      </c>
      <c r="C5" s="58" t="s">
        <v>61</v>
      </c>
      <c r="D5" s="58"/>
      <c r="E5" s="58" t="s">
        <v>57</v>
      </c>
      <c r="F5" s="58" t="s">
        <v>61</v>
      </c>
      <c r="G5" s="67"/>
      <c r="H5" s="68" t="s">
        <v>65</v>
      </c>
      <c r="I5" s="59" t="s">
        <v>58</v>
      </c>
    </row>
    <row r="6" spans="1:9" s="2" customFormat="1" ht="14.25" customHeight="1">
      <c r="A6" s="29" t="s">
        <v>0</v>
      </c>
      <c r="B6" s="7">
        <v>11619160.598045779</v>
      </c>
      <c r="C6" s="7">
        <v>0</v>
      </c>
      <c r="D6" s="7">
        <f>SUM(B6:C6)</f>
        <v>11619160.598045779</v>
      </c>
      <c r="E6" s="7">
        <v>0</v>
      </c>
      <c r="F6" s="7">
        <v>-6658697.9193912968</v>
      </c>
      <c r="G6" s="65">
        <f>SUM(E6:F6)</f>
        <v>-6658697.9193912968</v>
      </c>
      <c r="H6" s="66">
        <f t="shared" ref="H6" si="0">IF((D6+G6)&gt;0,((D6+G6)),0)</f>
        <v>4960462.6786544826</v>
      </c>
      <c r="I6" s="30">
        <f t="shared" ref="I6" si="1">IF((D6+G6)&lt;0,((D6+G6)),0)</f>
        <v>0</v>
      </c>
    </row>
    <row r="7" spans="1:9" s="2" customFormat="1" ht="14.25" customHeight="1">
      <c r="A7" s="29" t="s">
        <v>1</v>
      </c>
      <c r="B7" s="7">
        <v>178353.74181431453</v>
      </c>
      <c r="C7" s="7">
        <v>471409.79623633256</v>
      </c>
      <c r="D7" s="6">
        <f t="shared" ref="D7:D58" si="2">SUM(B7:C7)</f>
        <v>649763.53805064713</v>
      </c>
      <c r="E7" s="7">
        <v>0</v>
      </c>
      <c r="F7" s="7">
        <v>0</v>
      </c>
      <c r="G7" s="39">
        <f t="shared" ref="G7:G58" si="3">SUM(E7:F7)</f>
        <v>0</v>
      </c>
      <c r="H7" s="44">
        <f t="shared" ref="H7:H58" si="4">IF((D7+G7)&gt;0,((D7+G7)),0)</f>
        <v>649763.53805064713</v>
      </c>
      <c r="I7" s="30">
        <f t="shared" ref="I7:I58" si="5">IF((D7+G7)&lt;0,((D7+G7)),0)</f>
        <v>0</v>
      </c>
    </row>
    <row r="8" spans="1:9" s="2" customFormat="1" ht="14.25" customHeight="1">
      <c r="A8" s="29" t="s">
        <v>2</v>
      </c>
      <c r="B8" s="7">
        <v>1259659.0534748752</v>
      </c>
      <c r="C8" s="7">
        <v>1264739.546167627</v>
      </c>
      <c r="D8" s="6">
        <f t="shared" si="2"/>
        <v>2524398.5996425021</v>
      </c>
      <c r="E8" s="7">
        <v>0</v>
      </c>
      <c r="F8" s="7">
        <v>0</v>
      </c>
      <c r="G8" s="39">
        <f t="shared" si="3"/>
        <v>0</v>
      </c>
      <c r="H8" s="44">
        <f t="shared" si="4"/>
        <v>2524398.5996425021</v>
      </c>
      <c r="I8" s="30">
        <f t="shared" si="5"/>
        <v>0</v>
      </c>
    </row>
    <row r="9" spans="1:9" s="2" customFormat="1" ht="14.25" customHeight="1">
      <c r="A9" s="31" t="s">
        <v>52</v>
      </c>
      <c r="B9" s="7">
        <v>816556.45869098394</v>
      </c>
      <c r="C9" s="7">
        <v>3339861.7094955738</v>
      </c>
      <c r="D9" s="6">
        <f t="shared" si="2"/>
        <v>4156418.1681865575</v>
      </c>
      <c r="E9" s="7">
        <v>0</v>
      </c>
      <c r="F9" s="7">
        <v>0</v>
      </c>
      <c r="G9" s="39">
        <f t="shared" si="3"/>
        <v>0</v>
      </c>
      <c r="H9" s="44">
        <f t="shared" si="4"/>
        <v>4156418.1681865575</v>
      </c>
      <c r="I9" s="30">
        <f t="shared" si="5"/>
        <v>0</v>
      </c>
    </row>
    <row r="10" spans="1:9" s="2" customFormat="1" ht="14.25" customHeight="1">
      <c r="A10" s="29" t="s">
        <v>3</v>
      </c>
      <c r="B10" s="7">
        <v>9160.2543220897005</v>
      </c>
      <c r="C10" s="7">
        <v>494961.97833813657</v>
      </c>
      <c r="D10" s="6">
        <f t="shared" si="2"/>
        <v>504122.23266022629</v>
      </c>
      <c r="E10" s="7">
        <v>0</v>
      </c>
      <c r="F10" s="7">
        <v>0</v>
      </c>
      <c r="G10" s="39">
        <f t="shared" si="3"/>
        <v>0</v>
      </c>
      <c r="H10" s="44">
        <f t="shared" si="4"/>
        <v>504122.23266022629</v>
      </c>
      <c r="I10" s="30">
        <f t="shared" si="5"/>
        <v>0</v>
      </c>
    </row>
    <row r="11" spans="1:9" s="2" customFormat="1" ht="14.25" customHeight="1">
      <c r="A11" s="29" t="s">
        <v>4</v>
      </c>
      <c r="B11" s="7">
        <v>0</v>
      </c>
      <c r="C11" s="7">
        <v>0</v>
      </c>
      <c r="D11" s="6">
        <f t="shared" si="2"/>
        <v>0</v>
      </c>
      <c r="E11" s="7">
        <v>-492130.92468804657</v>
      </c>
      <c r="F11" s="7">
        <v>-51743.953329957068</v>
      </c>
      <c r="G11" s="39">
        <f t="shared" si="3"/>
        <v>-543874.87801800366</v>
      </c>
      <c r="H11" s="44">
        <f t="shared" si="4"/>
        <v>0</v>
      </c>
      <c r="I11" s="30">
        <f t="shared" si="5"/>
        <v>-543874.87801800366</v>
      </c>
    </row>
    <row r="12" spans="1:9" s="2" customFormat="1" ht="14.25" customHeight="1">
      <c r="A12" s="29" t="s">
        <v>5</v>
      </c>
      <c r="B12" s="7">
        <v>51067.773115914104</v>
      </c>
      <c r="C12" s="7">
        <v>0</v>
      </c>
      <c r="D12" s="6">
        <f t="shared" si="2"/>
        <v>51067.773115914104</v>
      </c>
      <c r="E12" s="7">
        <v>0</v>
      </c>
      <c r="F12" s="7">
        <v>-10676.623248788865</v>
      </c>
      <c r="G12" s="39">
        <f t="shared" si="3"/>
        <v>-10676.623248788865</v>
      </c>
      <c r="H12" s="44">
        <f t="shared" si="4"/>
        <v>40391.149867125241</v>
      </c>
      <c r="I12" s="30">
        <f t="shared" si="5"/>
        <v>0</v>
      </c>
    </row>
    <row r="13" spans="1:9" s="2" customFormat="1" ht="14.25" customHeight="1">
      <c r="A13" s="29" t="s">
        <v>6</v>
      </c>
      <c r="B13" s="7">
        <v>0</v>
      </c>
      <c r="C13" s="7">
        <v>1447186.936154302</v>
      </c>
      <c r="D13" s="6">
        <f t="shared" si="2"/>
        <v>1447186.936154302</v>
      </c>
      <c r="E13" s="7">
        <v>-115515.54310323216</v>
      </c>
      <c r="F13" s="7">
        <v>0</v>
      </c>
      <c r="G13" s="39">
        <f t="shared" si="3"/>
        <v>-115515.54310323216</v>
      </c>
      <c r="H13" s="44">
        <f t="shared" si="4"/>
        <v>1331671.3930510697</v>
      </c>
      <c r="I13" s="30">
        <f t="shared" si="5"/>
        <v>0</v>
      </c>
    </row>
    <row r="14" spans="1:9" s="2" customFormat="1" ht="14.25" customHeight="1">
      <c r="A14" s="29" t="s">
        <v>7</v>
      </c>
      <c r="B14" s="7">
        <v>0</v>
      </c>
      <c r="C14" s="7">
        <v>0</v>
      </c>
      <c r="D14" s="6">
        <f t="shared" si="2"/>
        <v>0</v>
      </c>
      <c r="E14" s="7">
        <v>-337152.25329883711</v>
      </c>
      <c r="F14" s="7">
        <v>-10052.474511695656</v>
      </c>
      <c r="G14" s="39">
        <f t="shared" si="3"/>
        <v>-347204.72781053279</v>
      </c>
      <c r="H14" s="44">
        <f t="shared" si="4"/>
        <v>0</v>
      </c>
      <c r="I14" s="30">
        <f t="shared" si="5"/>
        <v>-347204.72781053279</v>
      </c>
    </row>
    <row r="15" spans="1:9" s="2" customFormat="1" ht="14.25" customHeight="1">
      <c r="A15" s="29" t="s">
        <v>8</v>
      </c>
      <c r="B15" s="7">
        <v>0</v>
      </c>
      <c r="C15" s="7">
        <v>194433.96694100212</v>
      </c>
      <c r="D15" s="6">
        <f t="shared" si="2"/>
        <v>194433.96694100212</v>
      </c>
      <c r="E15" s="7">
        <v>-1058399.0018388303</v>
      </c>
      <c r="F15" s="7">
        <v>0</v>
      </c>
      <c r="G15" s="39">
        <f t="shared" si="3"/>
        <v>-1058399.0018388303</v>
      </c>
      <c r="H15" s="44">
        <f t="shared" si="4"/>
        <v>0</v>
      </c>
      <c r="I15" s="30">
        <f t="shared" si="5"/>
        <v>-863965.03489782824</v>
      </c>
    </row>
    <row r="16" spans="1:9" s="2" customFormat="1" ht="14.25" customHeight="1">
      <c r="A16" s="29" t="s">
        <v>9</v>
      </c>
      <c r="B16" s="7">
        <v>131053.93617138971</v>
      </c>
      <c r="C16" s="7">
        <v>887219.28831168415</v>
      </c>
      <c r="D16" s="6">
        <f t="shared" si="2"/>
        <v>1018273.2244830739</v>
      </c>
      <c r="E16" s="7">
        <v>0</v>
      </c>
      <c r="F16" s="7">
        <v>0</v>
      </c>
      <c r="G16" s="39">
        <f t="shared" si="3"/>
        <v>0</v>
      </c>
      <c r="H16" s="44">
        <f t="shared" si="4"/>
        <v>1018273.2244830739</v>
      </c>
      <c r="I16" s="30">
        <f t="shared" si="5"/>
        <v>0</v>
      </c>
    </row>
    <row r="17" spans="1:9" s="2" customFormat="1" ht="14.25" customHeight="1">
      <c r="A17" s="29" t="s">
        <v>10</v>
      </c>
      <c r="B17" s="7">
        <v>248518.35199910903</v>
      </c>
      <c r="C17" s="7">
        <v>2257196.0947272317</v>
      </c>
      <c r="D17" s="6">
        <f t="shared" si="2"/>
        <v>2505714.4467263408</v>
      </c>
      <c r="E17" s="7">
        <v>0</v>
      </c>
      <c r="F17" s="7">
        <v>0</v>
      </c>
      <c r="G17" s="39">
        <f t="shared" si="3"/>
        <v>0</v>
      </c>
      <c r="H17" s="44">
        <f t="shared" si="4"/>
        <v>2505714.4467263408</v>
      </c>
      <c r="I17" s="30">
        <f t="shared" si="5"/>
        <v>0</v>
      </c>
    </row>
    <row r="18" spans="1:9" s="2" customFormat="1" ht="14.25" customHeight="1">
      <c r="A18" s="29" t="s">
        <v>11</v>
      </c>
      <c r="B18" s="7">
        <v>1474918.8491478125</v>
      </c>
      <c r="C18" s="7">
        <v>945298.23354471836</v>
      </c>
      <c r="D18" s="6">
        <f t="shared" si="2"/>
        <v>2420217.0826925309</v>
      </c>
      <c r="E18" s="7">
        <v>0</v>
      </c>
      <c r="F18" s="7">
        <v>0</v>
      </c>
      <c r="G18" s="39">
        <f t="shared" si="3"/>
        <v>0</v>
      </c>
      <c r="H18" s="44">
        <f t="shared" si="4"/>
        <v>2420217.0826925309</v>
      </c>
      <c r="I18" s="30">
        <f t="shared" si="5"/>
        <v>0</v>
      </c>
    </row>
    <row r="19" spans="1:9" s="2" customFormat="1" ht="14.25" customHeight="1">
      <c r="A19" s="29" t="s">
        <v>12</v>
      </c>
      <c r="B19" s="7">
        <v>0</v>
      </c>
      <c r="C19" s="7">
        <v>781410.905100559</v>
      </c>
      <c r="D19" s="6">
        <f t="shared" si="2"/>
        <v>781410.905100559</v>
      </c>
      <c r="E19" s="7">
        <v>-1289789.1661987433</v>
      </c>
      <c r="F19" s="7">
        <v>0</v>
      </c>
      <c r="G19" s="39">
        <f t="shared" si="3"/>
        <v>-1289789.1661987433</v>
      </c>
      <c r="H19" s="44">
        <f t="shared" si="4"/>
        <v>0</v>
      </c>
      <c r="I19" s="30">
        <f t="shared" si="5"/>
        <v>-508378.26109818427</v>
      </c>
    </row>
    <row r="20" spans="1:9" s="2" customFormat="1" ht="14.25" customHeight="1">
      <c r="A20" s="29" t="s">
        <v>13</v>
      </c>
      <c r="B20" s="7">
        <v>437496.56057485507</v>
      </c>
      <c r="C20" s="7">
        <v>186243.34399761431</v>
      </c>
      <c r="D20" s="6">
        <f t="shared" si="2"/>
        <v>623739.90457246942</v>
      </c>
      <c r="E20" s="7">
        <v>0</v>
      </c>
      <c r="F20" s="7">
        <v>0</v>
      </c>
      <c r="G20" s="39">
        <f t="shared" si="3"/>
        <v>0</v>
      </c>
      <c r="H20" s="44">
        <f t="shared" si="4"/>
        <v>623739.90457246942</v>
      </c>
      <c r="I20" s="30">
        <f t="shared" si="5"/>
        <v>0</v>
      </c>
    </row>
    <row r="21" spans="1:9" s="2" customFormat="1" ht="14.25" customHeight="1">
      <c r="A21" s="29" t="s">
        <v>14</v>
      </c>
      <c r="B21" s="7">
        <v>54069.414167821094</v>
      </c>
      <c r="C21" s="7">
        <v>705396.05516069091</v>
      </c>
      <c r="D21" s="6">
        <f t="shared" si="2"/>
        <v>759465.46932851197</v>
      </c>
      <c r="E21" s="7">
        <v>0</v>
      </c>
      <c r="F21" s="7">
        <v>0</v>
      </c>
      <c r="G21" s="39">
        <f t="shared" si="3"/>
        <v>0</v>
      </c>
      <c r="H21" s="44">
        <f t="shared" si="4"/>
        <v>759465.46932851197</v>
      </c>
      <c r="I21" s="30">
        <f t="shared" si="5"/>
        <v>0</v>
      </c>
    </row>
    <row r="22" spans="1:9" s="2" customFormat="1" ht="14.25" customHeight="1">
      <c r="A22" s="29" t="s">
        <v>15</v>
      </c>
      <c r="B22" s="7">
        <v>9094.7474501163015</v>
      </c>
      <c r="C22" s="7">
        <v>0</v>
      </c>
      <c r="D22" s="6">
        <f t="shared" si="2"/>
        <v>9094.7474501163015</v>
      </c>
      <c r="E22" s="7">
        <v>0</v>
      </c>
      <c r="F22" s="7">
        <v>-406.89646730728163</v>
      </c>
      <c r="G22" s="39">
        <f t="shared" si="3"/>
        <v>-406.89646730728163</v>
      </c>
      <c r="H22" s="44">
        <f t="shared" si="4"/>
        <v>8687.8509828090191</v>
      </c>
      <c r="I22" s="30">
        <f t="shared" si="5"/>
        <v>0</v>
      </c>
    </row>
    <row r="23" spans="1:9" s="2" customFormat="1" ht="14.25" customHeight="1">
      <c r="A23" s="29" t="s">
        <v>16</v>
      </c>
      <c r="B23" s="7">
        <v>0</v>
      </c>
      <c r="C23" s="7">
        <v>3275.7812715552773</v>
      </c>
      <c r="D23" s="6">
        <f t="shared" si="2"/>
        <v>3275.7812715552773</v>
      </c>
      <c r="E23" s="7">
        <v>-63727.086520431338</v>
      </c>
      <c r="F23" s="7">
        <v>0</v>
      </c>
      <c r="G23" s="39">
        <f t="shared" si="3"/>
        <v>-63727.086520431338</v>
      </c>
      <c r="H23" s="44">
        <f t="shared" si="4"/>
        <v>0</v>
      </c>
      <c r="I23" s="30">
        <f t="shared" si="5"/>
        <v>-60451.305248876059</v>
      </c>
    </row>
    <row r="24" spans="1:9" s="2" customFormat="1" ht="14.25" customHeight="1">
      <c r="A24" s="29" t="s">
        <v>17</v>
      </c>
      <c r="B24" s="7">
        <v>0</v>
      </c>
      <c r="C24" s="7">
        <v>1070655.6915083295</v>
      </c>
      <c r="D24" s="6">
        <f t="shared" si="2"/>
        <v>1070655.6915083295</v>
      </c>
      <c r="E24" s="7">
        <v>-6411.0318479635416</v>
      </c>
      <c r="F24" s="7">
        <v>0</v>
      </c>
      <c r="G24" s="39">
        <f t="shared" si="3"/>
        <v>-6411.0318479635416</v>
      </c>
      <c r="H24" s="44">
        <f t="shared" si="4"/>
        <v>1064244.6596603659</v>
      </c>
      <c r="I24" s="30">
        <f t="shared" si="5"/>
        <v>0</v>
      </c>
    </row>
    <row r="25" spans="1:9" s="2" customFormat="1" ht="14.25" customHeight="1">
      <c r="A25" s="29" t="s">
        <v>18</v>
      </c>
      <c r="B25" s="7">
        <v>562178.12242780288</v>
      </c>
      <c r="C25" s="7">
        <v>476419.7397715408</v>
      </c>
      <c r="D25" s="6">
        <f t="shared" si="2"/>
        <v>1038597.8621993437</v>
      </c>
      <c r="E25" s="7">
        <v>0</v>
      </c>
      <c r="F25" s="7">
        <v>0</v>
      </c>
      <c r="G25" s="39">
        <f t="shared" si="3"/>
        <v>0</v>
      </c>
      <c r="H25" s="44">
        <f t="shared" si="4"/>
        <v>1038597.8621993437</v>
      </c>
      <c r="I25" s="30">
        <f t="shared" si="5"/>
        <v>0</v>
      </c>
    </row>
    <row r="26" spans="1:9" s="2" customFormat="1" ht="14.25" customHeight="1">
      <c r="A26" s="29" t="s">
        <v>19</v>
      </c>
      <c r="B26" s="7">
        <v>0</v>
      </c>
      <c r="C26" s="7">
        <v>0</v>
      </c>
      <c r="D26" s="6">
        <f t="shared" si="2"/>
        <v>0</v>
      </c>
      <c r="E26" s="7">
        <v>-178655.06504753549</v>
      </c>
      <c r="F26" s="7">
        <v>-40105.245001183088</v>
      </c>
      <c r="G26" s="39">
        <f t="shared" si="3"/>
        <v>-218760.31004871859</v>
      </c>
      <c r="H26" s="44">
        <f t="shared" si="4"/>
        <v>0</v>
      </c>
      <c r="I26" s="30">
        <f t="shared" si="5"/>
        <v>-218760.31004871859</v>
      </c>
    </row>
    <row r="27" spans="1:9" s="2" customFormat="1" ht="14.25" customHeight="1">
      <c r="A27" s="29" t="s">
        <v>20</v>
      </c>
      <c r="B27" s="7">
        <v>0</v>
      </c>
      <c r="C27" s="7">
        <v>92190.118477688346</v>
      </c>
      <c r="D27" s="6">
        <f t="shared" si="2"/>
        <v>92190.118477688346</v>
      </c>
      <c r="E27" s="7">
        <v>-92763.078742881073</v>
      </c>
      <c r="F27" s="7">
        <v>0</v>
      </c>
      <c r="G27" s="39">
        <f t="shared" si="3"/>
        <v>-92763.078742881073</v>
      </c>
      <c r="H27" s="44">
        <f t="shared" si="4"/>
        <v>0</v>
      </c>
      <c r="I27" s="30">
        <f t="shared" si="5"/>
        <v>-572.96026519272709</v>
      </c>
    </row>
    <row r="28" spans="1:9" s="2" customFormat="1" ht="14.25" customHeight="1">
      <c r="A28" s="29" t="s">
        <v>21</v>
      </c>
      <c r="B28" s="7">
        <v>0</v>
      </c>
      <c r="C28" s="7">
        <v>0</v>
      </c>
      <c r="D28" s="6">
        <f t="shared" si="2"/>
        <v>0</v>
      </c>
      <c r="E28" s="7">
        <v>-176581.77798426204</v>
      </c>
      <c r="F28" s="7">
        <v>-15313.810192073783</v>
      </c>
      <c r="G28" s="39">
        <f t="shared" si="3"/>
        <v>-191895.58817633582</v>
      </c>
      <c r="H28" s="44">
        <f t="shared" si="4"/>
        <v>0</v>
      </c>
      <c r="I28" s="30">
        <f t="shared" si="5"/>
        <v>-191895.58817633582</v>
      </c>
    </row>
    <row r="29" spans="1:9" s="2" customFormat="1" ht="14.25" customHeight="1">
      <c r="A29" s="29" t="s">
        <v>22</v>
      </c>
      <c r="B29" s="7">
        <v>118917.1529736527</v>
      </c>
      <c r="C29" s="7">
        <v>59460.408492089191</v>
      </c>
      <c r="D29" s="6">
        <f t="shared" si="2"/>
        <v>178377.56146574189</v>
      </c>
      <c r="E29" s="7">
        <v>0</v>
      </c>
      <c r="F29" s="7">
        <v>0</v>
      </c>
      <c r="G29" s="39">
        <f t="shared" si="3"/>
        <v>0</v>
      </c>
      <c r="H29" s="44">
        <f t="shared" si="4"/>
        <v>178377.56146574189</v>
      </c>
      <c r="I29" s="30">
        <f t="shared" si="5"/>
        <v>0</v>
      </c>
    </row>
    <row r="30" spans="1:9" s="2" customFormat="1" ht="14.25" customHeight="1">
      <c r="A30" s="31" t="s">
        <v>53</v>
      </c>
      <c r="B30" s="7">
        <v>0</v>
      </c>
      <c r="C30" s="7">
        <v>0</v>
      </c>
      <c r="D30" s="6">
        <f t="shared" si="2"/>
        <v>0</v>
      </c>
      <c r="E30" s="7">
        <v>-4964783.5279929284</v>
      </c>
      <c r="F30" s="7">
        <v>-700437.22949547227</v>
      </c>
      <c r="G30" s="39">
        <f t="shared" si="3"/>
        <v>-5665220.7574884007</v>
      </c>
      <c r="H30" s="44">
        <f t="shared" si="4"/>
        <v>0</v>
      </c>
      <c r="I30" s="30">
        <f t="shared" si="5"/>
        <v>-5665220.7574884007</v>
      </c>
    </row>
    <row r="31" spans="1:9" s="2" customFormat="1" ht="14.25" customHeight="1">
      <c r="A31" s="29" t="s">
        <v>23</v>
      </c>
      <c r="B31" s="7">
        <v>0</v>
      </c>
      <c r="C31" s="7">
        <v>0</v>
      </c>
      <c r="D31" s="6">
        <f t="shared" si="2"/>
        <v>0</v>
      </c>
      <c r="E31" s="7">
        <v>-45530.862915343867</v>
      </c>
      <c r="F31" s="7">
        <v>-1383.5429061026591</v>
      </c>
      <c r="G31" s="39">
        <f t="shared" si="3"/>
        <v>-46914.405821446526</v>
      </c>
      <c r="H31" s="44">
        <f t="shared" si="4"/>
        <v>0</v>
      </c>
      <c r="I31" s="30">
        <f t="shared" si="5"/>
        <v>-46914.405821446526</v>
      </c>
    </row>
    <row r="32" spans="1:9" s="2" customFormat="1" ht="14.25" customHeight="1">
      <c r="A32" s="29" t="s">
        <v>24</v>
      </c>
      <c r="B32" s="7">
        <v>0</v>
      </c>
      <c r="C32" s="7">
        <v>0</v>
      </c>
      <c r="D32" s="6">
        <f t="shared" si="2"/>
        <v>0</v>
      </c>
      <c r="E32" s="7">
        <v>-459435.2334797142</v>
      </c>
      <c r="F32" s="7">
        <v>-40312.888899861864</v>
      </c>
      <c r="G32" s="39">
        <f t="shared" si="3"/>
        <v>-499748.12237957609</v>
      </c>
      <c r="H32" s="44">
        <f t="shared" si="4"/>
        <v>0</v>
      </c>
      <c r="I32" s="30">
        <f t="shared" si="5"/>
        <v>-499748.12237957609</v>
      </c>
    </row>
    <row r="33" spans="1:9" s="2" customFormat="1" ht="14.25" customHeight="1">
      <c r="A33" s="29" t="s">
        <v>25</v>
      </c>
      <c r="B33" s="7">
        <v>0</v>
      </c>
      <c r="C33" s="7">
        <v>37898.497820960081</v>
      </c>
      <c r="D33" s="6">
        <f t="shared" si="2"/>
        <v>37898.497820960081</v>
      </c>
      <c r="E33" s="7">
        <v>-543913.94426133647</v>
      </c>
      <c r="F33" s="7">
        <v>0</v>
      </c>
      <c r="G33" s="39">
        <f t="shared" si="3"/>
        <v>-543913.94426133647</v>
      </c>
      <c r="H33" s="44">
        <f t="shared" si="4"/>
        <v>0</v>
      </c>
      <c r="I33" s="30">
        <f t="shared" si="5"/>
        <v>-506015.4464403764</v>
      </c>
    </row>
    <row r="34" spans="1:9" s="2" customFormat="1" ht="14.25" customHeight="1">
      <c r="A34" s="29" t="s">
        <v>26</v>
      </c>
      <c r="B34" s="7">
        <v>0</v>
      </c>
      <c r="C34" s="7">
        <v>0</v>
      </c>
      <c r="D34" s="6">
        <f t="shared" si="2"/>
        <v>0</v>
      </c>
      <c r="E34" s="7">
        <v>-26412.386937580894</v>
      </c>
      <c r="F34" s="7">
        <v>-51509.181056442598</v>
      </c>
      <c r="G34" s="39">
        <f t="shared" si="3"/>
        <v>-77921.567994023499</v>
      </c>
      <c r="H34" s="44">
        <f t="shared" si="4"/>
        <v>0</v>
      </c>
      <c r="I34" s="30">
        <f t="shared" si="5"/>
        <v>-77921.567994023499</v>
      </c>
    </row>
    <row r="35" spans="1:9" s="2" customFormat="1" ht="14.25" customHeight="1">
      <c r="A35" s="29" t="s">
        <v>27</v>
      </c>
      <c r="B35" s="7">
        <v>0</v>
      </c>
      <c r="C35" s="7">
        <v>296446.56665754184</v>
      </c>
      <c r="D35" s="6">
        <f t="shared" si="2"/>
        <v>296446.56665754184</v>
      </c>
      <c r="E35" s="7">
        <v>-453204.70751352864</v>
      </c>
      <c r="F35" s="7">
        <v>0</v>
      </c>
      <c r="G35" s="39">
        <f t="shared" si="3"/>
        <v>-453204.70751352864</v>
      </c>
      <c r="H35" s="44">
        <f t="shared" si="4"/>
        <v>0</v>
      </c>
      <c r="I35" s="30">
        <f t="shared" si="5"/>
        <v>-156758.1408559868</v>
      </c>
    </row>
    <row r="36" spans="1:9" s="2" customFormat="1" ht="14.25" customHeight="1">
      <c r="A36" s="29" t="s">
        <v>28</v>
      </c>
      <c r="B36" s="7">
        <v>0</v>
      </c>
      <c r="C36" s="7">
        <v>0</v>
      </c>
      <c r="D36" s="6">
        <f t="shared" si="2"/>
        <v>0</v>
      </c>
      <c r="E36" s="7">
        <v>-168193.26159530738</v>
      </c>
      <c r="F36" s="7">
        <v>-4703.5712772974821</v>
      </c>
      <c r="G36" s="39">
        <f t="shared" si="3"/>
        <v>-172896.83287260486</v>
      </c>
      <c r="H36" s="44">
        <f t="shared" si="4"/>
        <v>0</v>
      </c>
      <c r="I36" s="30">
        <f t="shared" si="5"/>
        <v>-172896.83287260486</v>
      </c>
    </row>
    <row r="37" spans="1:9" s="2" customFormat="1" ht="14.25" customHeight="1">
      <c r="A37" s="29" t="s">
        <v>29</v>
      </c>
      <c r="B37" s="7">
        <v>15626.628841869022</v>
      </c>
      <c r="C37" s="7">
        <v>0</v>
      </c>
      <c r="D37" s="6">
        <f t="shared" si="2"/>
        <v>15626.628841869022</v>
      </c>
      <c r="E37" s="7">
        <v>0</v>
      </c>
      <c r="F37" s="7">
        <v>-12599.885052146592</v>
      </c>
      <c r="G37" s="39">
        <f t="shared" si="3"/>
        <v>-12599.885052146592</v>
      </c>
      <c r="H37" s="44">
        <f t="shared" si="4"/>
        <v>3026.7437897224299</v>
      </c>
      <c r="I37" s="30">
        <f t="shared" si="5"/>
        <v>0</v>
      </c>
    </row>
    <row r="38" spans="1:9" s="2" customFormat="1" ht="14.25" customHeight="1">
      <c r="A38" s="29" t="s">
        <v>30</v>
      </c>
      <c r="B38" s="7">
        <v>0</v>
      </c>
      <c r="C38" s="7">
        <v>93409.667073145814</v>
      </c>
      <c r="D38" s="6">
        <f t="shared" si="2"/>
        <v>93409.667073145814</v>
      </c>
      <c r="E38" s="7">
        <v>-281619.56759394344</v>
      </c>
      <c r="F38" s="7">
        <v>0</v>
      </c>
      <c r="G38" s="39">
        <f t="shared" si="3"/>
        <v>-281619.56759394344</v>
      </c>
      <c r="H38" s="44">
        <f t="shared" si="4"/>
        <v>0</v>
      </c>
      <c r="I38" s="30">
        <f t="shared" si="5"/>
        <v>-188209.90052079764</v>
      </c>
    </row>
    <row r="39" spans="1:9" s="2" customFormat="1" ht="14.25" customHeight="1">
      <c r="A39" s="29" t="s">
        <v>31</v>
      </c>
      <c r="B39" s="7">
        <v>4331.7376415064909</v>
      </c>
      <c r="C39" s="7">
        <v>194317.83897802792</v>
      </c>
      <c r="D39" s="6">
        <f t="shared" si="2"/>
        <v>198649.5766195344</v>
      </c>
      <c r="E39" s="7">
        <v>0</v>
      </c>
      <c r="F39" s="7">
        <v>0</v>
      </c>
      <c r="G39" s="39">
        <f t="shared" si="3"/>
        <v>0</v>
      </c>
      <c r="H39" s="44">
        <f t="shared" si="4"/>
        <v>198649.5766195344</v>
      </c>
      <c r="I39" s="30">
        <f t="shared" si="5"/>
        <v>0</v>
      </c>
    </row>
    <row r="40" spans="1:9" s="2" customFormat="1" ht="14.25" customHeight="1">
      <c r="A40" s="29" t="s">
        <v>32</v>
      </c>
      <c r="B40" s="7">
        <v>0</v>
      </c>
      <c r="C40" s="7">
        <v>195819.43459260714</v>
      </c>
      <c r="D40" s="6">
        <f t="shared" si="2"/>
        <v>195819.43459260714</v>
      </c>
      <c r="E40" s="7">
        <v>-25070.274768797572</v>
      </c>
      <c r="F40" s="7">
        <v>0</v>
      </c>
      <c r="G40" s="39">
        <f t="shared" si="3"/>
        <v>-25070.274768797572</v>
      </c>
      <c r="H40" s="44">
        <f t="shared" si="4"/>
        <v>170749.15982380958</v>
      </c>
      <c r="I40" s="30">
        <f t="shared" si="5"/>
        <v>0</v>
      </c>
    </row>
    <row r="41" spans="1:9" s="2" customFormat="1" ht="14.25" customHeight="1">
      <c r="A41" s="29" t="s">
        <v>33</v>
      </c>
      <c r="B41" s="7">
        <v>0</v>
      </c>
      <c r="C41" s="7">
        <v>24883.400065185684</v>
      </c>
      <c r="D41" s="6">
        <f t="shared" si="2"/>
        <v>24883.400065185684</v>
      </c>
      <c r="E41" s="7">
        <v>-14114.405119170699</v>
      </c>
      <c r="F41" s="7">
        <v>0</v>
      </c>
      <c r="G41" s="39">
        <f t="shared" si="3"/>
        <v>-14114.405119170699</v>
      </c>
      <c r="H41" s="44">
        <f t="shared" si="4"/>
        <v>10768.994946014986</v>
      </c>
      <c r="I41" s="30">
        <f t="shared" si="5"/>
        <v>0</v>
      </c>
    </row>
    <row r="42" spans="1:9" s="2" customFormat="1" ht="14.25" customHeight="1">
      <c r="A42" s="29" t="s">
        <v>34</v>
      </c>
      <c r="B42" s="7">
        <v>0</v>
      </c>
      <c r="C42" s="7">
        <v>729734.05117523682</v>
      </c>
      <c r="D42" s="6">
        <f t="shared" si="2"/>
        <v>729734.05117523682</v>
      </c>
      <c r="E42" s="7">
        <v>-22131.545299184425</v>
      </c>
      <c r="F42" s="7">
        <v>0</v>
      </c>
      <c r="G42" s="39">
        <f t="shared" si="3"/>
        <v>-22131.545299184425</v>
      </c>
      <c r="H42" s="44">
        <f t="shared" si="4"/>
        <v>707602.50587605243</v>
      </c>
      <c r="I42" s="30">
        <f t="shared" si="5"/>
        <v>0</v>
      </c>
    </row>
    <row r="43" spans="1:9" s="2" customFormat="1" ht="14.25" customHeight="1">
      <c r="A43" s="29" t="s">
        <v>35</v>
      </c>
      <c r="B43" s="7">
        <v>0</v>
      </c>
      <c r="C43" s="7">
        <v>18824.51005789794</v>
      </c>
      <c r="D43" s="6">
        <f t="shared" si="2"/>
        <v>18824.51005789794</v>
      </c>
      <c r="E43" s="7">
        <v>-7173.5233955276481</v>
      </c>
      <c r="F43" s="7">
        <v>0</v>
      </c>
      <c r="G43" s="39">
        <f t="shared" si="3"/>
        <v>-7173.5233955276481</v>
      </c>
      <c r="H43" s="44">
        <f t="shared" si="4"/>
        <v>11650.986662370291</v>
      </c>
      <c r="I43" s="30">
        <f t="shared" si="5"/>
        <v>0</v>
      </c>
    </row>
    <row r="44" spans="1:9" s="2" customFormat="1" ht="14.25" customHeight="1">
      <c r="A44" s="29" t="s">
        <v>36</v>
      </c>
      <c r="B44" s="7">
        <v>0</v>
      </c>
      <c r="C44" s="7">
        <v>176327.29632930219</v>
      </c>
      <c r="D44" s="6">
        <f t="shared" si="2"/>
        <v>176327.29632930219</v>
      </c>
      <c r="E44" s="7">
        <v>-170676.26878509013</v>
      </c>
      <c r="F44" s="7">
        <v>0</v>
      </c>
      <c r="G44" s="39">
        <f t="shared" si="3"/>
        <v>-170676.26878509013</v>
      </c>
      <c r="H44" s="44">
        <f t="shared" si="4"/>
        <v>5651.0275442120619</v>
      </c>
      <c r="I44" s="30">
        <f t="shared" si="5"/>
        <v>0</v>
      </c>
    </row>
    <row r="45" spans="1:9" s="2" customFormat="1" ht="14.25" customHeight="1">
      <c r="A45" s="29" t="s">
        <v>37</v>
      </c>
      <c r="B45" s="7">
        <v>0</v>
      </c>
      <c r="C45" s="7">
        <v>165004.95817659632</v>
      </c>
      <c r="D45" s="6">
        <f t="shared" si="2"/>
        <v>165004.95817659632</v>
      </c>
      <c r="E45" s="7">
        <v>-129934.90944789734</v>
      </c>
      <c r="F45" s="7">
        <v>0</v>
      </c>
      <c r="G45" s="39">
        <f t="shared" si="3"/>
        <v>-129934.90944789734</v>
      </c>
      <c r="H45" s="44">
        <f t="shared" si="4"/>
        <v>35070.048728698981</v>
      </c>
      <c r="I45" s="30">
        <f t="shared" si="5"/>
        <v>0</v>
      </c>
    </row>
    <row r="46" spans="1:9" s="2" customFormat="1" ht="14.25" customHeight="1">
      <c r="A46" s="29" t="s">
        <v>38</v>
      </c>
      <c r="B46" s="7">
        <v>0</v>
      </c>
      <c r="C46" s="7">
        <v>21719.149550246519</v>
      </c>
      <c r="D46" s="6">
        <f t="shared" si="2"/>
        <v>21719.149550246519</v>
      </c>
      <c r="E46" s="7">
        <v>-136982.85611281433</v>
      </c>
      <c r="F46" s="7">
        <v>0</v>
      </c>
      <c r="G46" s="39">
        <f t="shared" si="3"/>
        <v>-136982.85611281433</v>
      </c>
      <c r="H46" s="44">
        <f t="shared" si="4"/>
        <v>0</v>
      </c>
      <c r="I46" s="30">
        <f t="shared" si="5"/>
        <v>-115263.70656256782</v>
      </c>
    </row>
    <row r="47" spans="1:9" s="2" customFormat="1" ht="14.25" customHeight="1">
      <c r="A47" s="29" t="s">
        <v>39</v>
      </c>
      <c r="B47" s="7">
        <v>0</v>
      </c>
      <c r="C47" s="7">
        <v>119462.42587088552</v>
      </c>
      <c r="D47" s="6">
        <f t="shared" si="2"/>
        <v>119462.42587088552</v>
      </c>
      <c r="E47" s="7">
        <v>-197217.05984966338</v>
      </c>
      <c r="F47" s="7">
        <v>0</v>
      </c>
      <c r="G47" s="39">
        <f t="shared" si="3"/>
        <v>-197217.05984966338</v>
      </c>
      <c r="H47" s="44">
        <f t="shared" si="4"/>
        <v>0</v>
      </c>
      <c r="I47" s="30">
        <f t="shared" si="5"/>
        <v>-77754.633978777856</v>
      </c>
    </row>
    <row r="48" spans="1:9" s="2" customFormat="1" ht="14.25" customHeight="1">
      <c r="A48" s="29" t="s">
        <v>40</v>
      </c>
      <c r="B48" s="7">
        <v>93160.14358623416</v>
      </c>
      <c r="C48" s="7">
        <v>168771.63130954362</v>
      </c>
      <c r="D48" s="6">
        <f t="shared" si="2"/>
        <v>261931.77489577778</v>
      </c>
      <c r="E48" s="7">
        <v>0</v>
      </c>
      <c r="F48" s="7">
        <v>0</v>
      </c>
      <c r="G48" s="39">
        <f t="shared" si="3"/>
        <v>0</v>
      </c>
      <c r="H48" s="44">
        <f t="shared" si="4"/>
        <v>261931.77489577778</v>
      </c>
      <c r="I48" s="30">
        <f t="shared" si="5"/>
        <v>0</v>
      </c>
    </row>
    <row r="49" spans="1:10" s="2" customFormat="1" ht="14.25" customHeight="1">
      <c r="A49" s="29" t="s">
        <v>41</v>
      </c>
      <c r="B49" s="7">
        <v>486516.23893430486</v>
      </c>
      <c r="C49" s="7">
        <v>0</v>
      </c>
      <c r="D49" s="6">
        <f t="shared" si="2"/>
        <v>486516.23893430486</v>
      </c>
      <c r="E49" s="7">
        <v>0</v>
      </c>
      <c r="F49" s="7">
        <v>-1565321.8788074388</v>
      </c>
      <c r="G49" s="39">
        <f t="shared" si="3"/>
        <v>-1565321.8788074388</v>
      </c>
      <c r="H49" s="44">
        <f t="shared" si="4"/>
        <v>0</v>
      </c>
      <c r="I49" s="30">
        <f t="shared" si="5"/>
        <v>-1078805.639873134</v>
      </c>
    </row>
    <row r="50" spans="1:10" s="2" customFormat="1" ht="14.25" customHeight="1">
      <c r="A50" s="29" t="s">
        <v>42</v>
      </c>
      <c r="B50" s="7">
        <v>85582.265678789307</v>
      </c>
      <c r="C50" s="7">
        <v>238917.55669284036</v>
      </c>
      <c r="D50" s="6">
        <f t="shared" si="2"/>
        <v>324499.82237162965</v>
      </c>
      <c r="E50" s="7">
        <v>0</v>
      </c>
      <c r="F50" s="7">
        <v>0</v>
      </c>
      <c r="G50" s="39">
        <f t="shared" si="3"/>
        <v>0</v>
      </c>
      <c r="H50" s="44">
        <f t="shared" si="4"/>
        <v>324499.82237162965</v>
      </c>
      <c r="I50" s="30">
        <f t="shared" si="5"/>
        <v>0</v>
      </c>
    </row>
    <row r="51" spans="1:10" s="2" customFormat="1" ht="14.25" customHeight="1">
      <c r="A51" s="29" t="s">
        <v>43</v>
      </c>
      <c r="B51" s="7">
        <v>0</v>
      </c>
      <c r="C51" s="7">
        <v>0</v>
      </c>
      <c r="D51" s="6">
        <f t="shared" si="2"/>
        <v>0</v>
      </c>
      <c r="E51" s="7">
        <v>-183337.23417649328</v>
      </c>
      <c r="F51" s="7">
        <v>-9377.1386552491076</v>
      </c>
      <c r="G51" s="39">
        <f t="shared" si="3"/>
        <v>-192714.3728317424</v>
      </c>
      <c r="H51" s="44">
        <f t="shared" si="4"/>
        <v>0</v>
      </c>
      <c r="I51" s="30">
        <f t="shared" si="5"/>
        <v>-192714.3728317424</v>
      </c>
    </row>
    <row r="52" spans="1:10" s="2" customFormat="1" ht="14.25" customHeight="1">
      <c r="A52" s="29" t="s">
        <v>44</v>
      </c>
      <c r="B52" s="7">
        <v>0</v>
      </c>
      <c r="C52" s="7">
        <v>0</v>
      </c>
      <c r="D52" s="6">
        <f t="shared" si="2"/>
        <v>0</v>
      </c>
      <c r="E52" s="7">
        <v>-300760.45749934524</v>
      </c>
      <c r="F52" s="7">
        <v>-39865.80080381786</v>
      </c>
      <c r="G52" s="39">
        <f t="shared" si="3"/>
        <v>-340626.25830316311</v>
      </c>
      <c r="H52" s="44">
        <f t="shared" si="4"/>
        <v>0</v>
      </c>
      <c r="I52" s="30">
        <f t="shared" si="5"/>
        <v>-340626.25830316311</v>
      </c>
    </row>
    <row r="53" spans="1:10" s="2" customFormat="1" ht="14.25" customHeight="1">
      <c r="A53" s="29" t="s">
        <v>45</v>
      </c>
      <c r="B53" s="7">
        <v>0</v>
      </c>
      <c r="C53" s="7">
        <v>0</v>
      </c>
      <c r="D53" s="6">
        <f t="shared" si="2"/>
        <v>0</v>
      </c>
      <c r="E53" s="7">
        <v>-159077.36751369937</v>
      </c>
      <c r="F53" s="7">
        <v>-10445.928274781063</v>
      </c>
      <c r="G53" s="39">
        <f t="shared" si="3"/>
        <v>-169523.29578848043</v>
      </c>
      <c r="H53" s="44">
        <f t="shared" si="4"/>
        <v>0</v>
      </c>
      <c r="I53" s="30">
        <f t="shared" si="5"/>
        <v>-169523.29578848043</v>
      </c>
    </row>
    <row r="54" spans="1:10" s="2" customFormat="1" ht="14.25" customHeight="1">
      <c r="A54" s="29" t="s">
        <v>46</v>
      </c>
      <c r="B54" s="7">
        <v>0</v>
      </c>
      <c r="C54" s="7">
        <v>0</v>
      </c>
      <c r="D54" s="6">
        <f t="shared" si="2"/>
        <v>0</v>
      </c>
      <c r="E54" s="7">
        <v>-607629.58712500904</v>
      </c>
      <c r="F54" s="7">
        <v>-30808.007310569625</v>
      </c>
      <c r="G54" s="39">
        <f t="shared" si="3"/>
        <v>-638437.59443557868</v>
      </c>
      <c r="H54" s="44">
        <f t="shared" si="4"/>
        <v>0</v>
      </c>
      <c r="I54" s="30">
        <f t="shared" si="5"/>
        <v>-638437.59443557868</v>
      </c>
    </row>
    <row r="55" spans="1:10" s="2" customFormat="1" ht="14.25" customHeight="1">
      <c r="A55" s="29" t="s">
        <v>47</v>
      </c>
      <c r="B55" s="7">
        <v>0</v>
      </c>
      <c r="C55" s="7">
        <v>0</v>
      </c>
      <c r="D55" s="6">
        <f t="shared" si="2"/>
        <v>0</v>
      </c>
      <c r="E55" s="7">
        <v>-149868.58072101272</v>
      </c>
      <c r="F55" s="7">
        <v>-3920.2288035386932</v>
      </c>
      <c r="G55" s="39">
        <f t="shared" si="3"/>
        <v>-153788.80952455141</v>
      </c>
      <c r="H55" s="44">
        <f t="shared" si="4"/>
        <v>0</v>
      </c>
      <c r="I55" s="30">
        <f t="shared" si="5"/>
        <v>-153788.80952455141</v>
      </c>
    </row>
    <row r="56" spans="1:10" s="2" customFormat="1" ht="14.25" customHeight="1">
      <c r="A56" s="29" t="s">
        <v>48</v>
      </c>
      <c r="B56" s="7">
        <v>0</v>
      </c>
      <c r="C56" s="7">
        <v>0</v>
      </c>
      <c r="D56" s="6">
        <f t="shared" si="2"/>
        <v>0</v>
      </c>
      <c r="E56" s="7">
        <v>-4354959.3830225347</v>
      </c>
      <c r="F56" s="7">
        <v>-7863066.0251595564</v>
      </c>
      <c r="G56" s="39">
        <f t="shared" si="3"/>
        <v>-12218025.408182092</v>
      </c>
      <c r="H56" s="44">
        <f t="shared" si="4"/>
        <v>0</v>
      </c>
      <c r="I56" s="30">
        <f t="shared" si="5"/>
        <v>-12218025.408182092</v>
      </c>
    </row>
    <row r="57" spans="1:10" s="2" customFormat="1" ht="14.25" customHeight="1">
      <c r="A57" s="29" t="s">
        <v>49</v>
      </c>
      <c r="B57" s="7">
        <v>0</v>
      </c>
      <c r="C57" s="7">
        <v>0</v>
      </c>
      <c r="D57" s="6">
        <f t="shared" si="2"/>
        <v>0</v>
      </c>
      <c r="E57" s="7">
        <v>-115817.23632177559</v>
      </c>
      <c r="F57" s="7">
        <v>-16808.140001420637</v>
      </c>
      <c r="G57" s="39">
        <f t="shared" si="3"/>
        <v>-132625.37632319622</v>
      </c>
      <c r="H57" s="44">
        <f t="shared" si="4"/>
        <v>0</v>
      </c>
      <c r="I57" s="30">
        <f t="shared" si="5"/>
        <v>-132625.37632319622</v>
      </c>
    </row>
    <row r="58" spans="1:10" s="2" customFormat="1" ht="14.25" customHeight="1">
      <c r="A58" s="32" t="s">
        <v>50</v>
      </c>
      <c r="B58" s="8">
        <v>0</v>
      </c>
      <c r="C58" s="8">
        <v>0</v>
      </c>
      <c r="D58" s="9">
        <f t="shared" si="2"/>
        <v>0</v>
      </c>
      <c r="E58" s="8">
        <v>-326452.91834076587</v>
      </c>
      <c r="F58" s="8">
        <v>-21340.209400689437</v>
      </c>
      <c r="G58" s="40">
        <f t="shared" si="3"/>
        <v>-347793.12774145533</v>
      </c>
      <c r="H58" s="45">
        <f t="shared" si="4"/>
        <v>0</v>
      </c>
      <c r="I58" s="33">
        <f t="shared" si="5"/>
        <v>-347793.12774145533</v>
      </c>
    </row>
    <row r="59" spans="1:10" s="2" customFormat="1" ht="20.100000000000001" customHeight="1">
      <c r="A59" s="34" t="s">
        <v>51</v>
      </c>
      <c r="B59" s="20">
        <f t="shared" ref="B59:I59" si="6">SUM(B6:B58)</f>
        <v>17655422.02905922</v>
      </c>
      <c r="C59" s="20">
        <f t="shared" si="6"/>
        <v>17158896.578046691</v>
      </c>
      <c r="D59" s="20">
        <f t="shared" si="6"/>
        <v>34814318.607105918</v>
      </c>
      <c r="E59" s="20">
        <f t="shared" si="6"/>
        <v>-17655422.029059228</v>
      </c>
      <c r="F59" s="20">
        <f t="shared" si="6"/>
        <v>-17158896.578046687</v>
      </c>
      <c r="G59" s="41">
        <f t="shared" si="6"/>
        <v>-34814318.607105911</v>
      </c>
      <c r="H59" s="46">
        <f t="shared" si="6"/>
        <v>25514146.463481609</v>
      </c>
      <c r="I59" s="35">
        <f t="shared" si="6"/>
        <v>-25514146.463481624</v>
      </c>
    </row>
    <row r="60" spans="1:10" s="2" customFormat="1" ht="18" customHeight="1" thickBot="1">
      <c r="A60" s="42" t="s">
        <v>105</v>
      </c>
      <c r="B60" s="60">
        <v>18149574.62791888</v>
      </c>
      <c r="C60" s="60">
        <v>17082912.527083736</v>
      </c>
      <c r="D60" s="60">
        <v>35232487.155002624</v>
      </c>
      <c r="E60" s="60">
        <v>-18149574.62791888</v>
      </c>
      <c r="F60" s="60">
        <v>-17082912.52708374</v>
      </c>
      <c r="G60" s="61">
        <v>-35232487.155002616</v>
      </c>
      <c r="H60" s="62">
        <v>24901189.828349728</v>
      </c>
      <c r="I60" s="63">
        <v>-24901189.828349724</v>
      </c>
    </row>
    <row r="61" spans="1:10" s="2" customFormat="1" ht="24.95" customHeight="1" thickBot="1">
      <c r="A61" s="87" t="s">
        <v>107</v>
      </c>
      <c r="B61" s="88"/>
      <c r="C61" s="88"/>
      <c r="D61" s="88"/>
      <c r="E61" s="88"/>
      <c r="F61" s="88"/>
      <c r="G61" s="88"/>
      <c r="H61" s="88"/>
      <c r="I61" s="89"/>
      <c r="J61" s="4"/>
    </row>
    <row r="62" spans="1:10" s="2" customFormat="1" ht="7.5" customHeight="1">
      <c r="H62" s="4"/>
      <c r="I62" s="4"/>
      <c r="J62" s="4"/>
    </row>
    <row r="63" spans="1:10" s="2" customFormat="1" ht="7.5" customHeight="1">
      <c r="H63" s="4"/>
      <c r="I63" s="4"/>
      <c r="J63" s="4"/>
    </row>
    <row r="64" spans="1:10" ht="7.5" customHeight="1">
      <c r="J64" s="4"/>
    </row>
  </sheetData>
  <sheetProtection sheet="1" objects="1" scenarios="1"/>
  <mergeCells count="5">
    <mergeCell ref="B2:D2"/>
    <mergeCell ref="E2:G2"/>
    <mergeCell ref="H2:I2"/>
    <mergeCell ref="A2:A5"/>
    <mergeCell ref="A61:I61"/>
  </mergeCells>
  <printOptions horizontalCentered="1"/>
  <pageMargins left="0" right="0" top="0.19685039370078741" bottom="0.59055118110236227" header="0.31496062992125984" footer="0.31496062992125984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zoomScale="155" zoomScaleNormal="155" workbookViewId="0">
      <pane xSplit="1" ySplit="5" topLeftCell="B6" activePane="bottomRight" state="frozen"/>
      <selection activeCell="I28" sqref="I28"/>
      <selection pane="topRight" activeCell="I28" sqref="I28"/>
      <selection pane="bottomLeft" activeCell="I28" sqref="I28"/>
      <selection pane="bottomRight" sqref="A1:XFD1048576"/>
    </sheetView>
  </sheetViews>
  <sheetFormatPr baseColWidth="10" defaultColWidth="10.7109375" defaultRowHeight="12.6" customHeight="1"/>
  <cols>
    <col min="1" max="1" width="25.7109375" style="4" customWidth="1"/>
    <col min="2" max="6" width="13.7109375" style="4" customWidth="1"/>
    <col min="7" max="7" width="14.28515625" style="4" customWidth="1"/>
    <col min="8" max="8" width="10.7109375" style="4"/>
    <col min="9" max="9" width="10.7109375" style="95"/>
    <col min="10" max="16384" width="10.7109375" style="4"/>
  </cols>
  <sheetData>
    <row r="1" spans="1:9" s="94" customFormat="1" ht="24.95" customHeight="1" thickBot="1">
      <c r="A1" s="11" t="s">
        <v>106</v>
      </c>
      <c r="B1" s="1"/>
      <c r="C1" s="1"/>
      <c r="D1" s="1"/>
      <c r="E1" s="1"/>
      <c r="F1" s="1"/>
      <c r="G1" s="1"/>
      <c r="I1" s="96"/>
    </row>
    <row r="2" spans="1:9" s="2" customFormat="1" ht="12.6" customHeight="1">
      <c r="A2" s="84" t="s">
        <v>63</v>
      </c>
      <c r="B2" s="90" t="s">
        <v>116</v>
      </c>
      <c r="C2" s="90"/>
      <c r="D2" s="90"/>
      <c r="E2" s="47" t="s">
        <v>89</v>
      </c>
      <c r="F2" s="47" t="s">
        <v>82</v>
      </c>
      <c r="G2" s="48" t="s">
        <v>55</v>
      </c>
      <c r="I2" s="97" t="s">
        <v>109</v>
      </c>
    </row>
    <row r="3" spans="1:9" s="2" customFormat="1" ht="12.6" customHeight="1">
      <c r="A3" s="85"/>
      <c r="B3" s="91"/>
      <c r="C3" s="91"/>
      <c r="D3" s="91"/>
      <c r="E3" s="25" t="s">
        <v>88</v>
      </c>
      <c r="F3" s="10" t="s">
        <v>91</v>
      </c>
      <c r="G3" s="28" t="s">
        <v>54</v>
      </c>
      <c r="I3" s="97">
        <v>2010</v>
      </c>
    </row>
    <row r="4" spans="1:9" s="2" customFormat="1" ht="12.6" customHeight="1">
      <c r="A4" s="85"/>
      <c r="B4" s="24" t="s">
        <v>65</v>
      </c>
      <c r="C4" s="24" t="s">
        <v>65</v>
      </c>
      <c r="D4" s="92" t="s">
        <v>56</v>
      </c>
      <c r="E4" s="10" t="s">
        <v>90</v>
      </c>
      <c r="F4" s="10" t="s">
        <v>92</v>
      </c>
      <c r="G4" s="28" t="s">
        <v>122</v>
      </c>
      <c r="I4" s="98"/>
    </row>
    <row r="5" spans="1:9" s="2" customFormat="1" ht="12.6" customHeight="1" thickBot="1">
      <c r="A5" s="86"/>
      <c r="B5" s="58" t="s">
        <v>85</v>
      </c>
      <c r="C5" s="58" t="s">
        <v>86</v>
      </c>
      <c r="D5" s="93"/>
      <c r="E5" s="58" t="s">
        <v>117</v>
      </c>
      <c r="F5" s="58"/>
      <c r="G5" s="64">
        <v>40543</v>
      </c>
      <c r="I5" s="98"/>
    </row>
    <row r="6" spans="1:9" s="2" customFormat="1" ht="14.25" customHeight="1">
      <c r="A6" s="29" t="s">
        <v>0</v>
      </c>
      <c r="B6" s="57">
        <v>4960462.6786544826</v>
      </c>
      <c r="C6" s="57" t="s">
        <v>128</v>
      </c>
      <c r="D6" s="7">
        <f>SUM(B6:C6)</f>
        <v>4960462.6786544826</v>
      </c>
      <c r="E6" s="7">
        <v>243553000</v>
      </c>
      <c r="F6" s="99">
        <f>D6/E6*100</f>
        <v>2.0367076893548766</v>
      </c>
      <c r="G6" s="100">
        <f>D6/I6</f>
        <v>150.44013825416198</v>
      </c>
      <c r="I6" s="101">
        <v>32973</v>
      </c>
    </row>
    <row r="7" spans="1:9" s="2" customFormat="1" ht="14.25" customHeight="1">
      <c r="A7" s="29" t="s">
        <v>1</v>
      </c>
      <c r="B7" s="21">
        <v>649763.53805064713</v>
      </c>
      <c r="C7" s="21" t="s">
        <v>128</v>
      </c>
      <c r="D7" s="6">
        <f t="shared" ref="D7:D58" si="0">SUM(B7:C7)</f>
        <v>649763.53805064713</v>
      </c>
      <c r="E7" s="7">
        <v>12973595</v>
      </c>
      <c r="F7" s="99">
        <f t="shared" ref="F7:F59" si="1">D7/E7*100</f>
        <v>5.0083537990098126</v>
      </c>
      <c r="G7" s="100">
        <f t="shared" ref="G7:G59" si="2">D7/I7</f>
        <v>254.11166916333482</v>
      </c>
      <c r="I7" s="101">
        <v>2557</v>
      </c>
    </row>
    <row r="8" spans="1:9" s="2" customFormat="1" ht="14.25" customHeight="1">
      <c r="A8" s="29" t="s">
        <v>2</v>
      </c>
      <c r="B8" s="21">
        <v>2524398.5996425021</v>
      </c>
      <c r="C8" s="21" t="s">
        <v>128</v>
      </c>
      <c r="D8" s="6">
        <f t="shared" si="0"/>
        <v>2524398.5996425021</v>
      </c>
      <c r="E8" s="7">
        <v>18215400</v>
      </c>
      <c r="F8" s="99">
        <f t="shared" si="1"/>
        <v>13.858595472196614</v>
      </c>
      <c r="G8" s="100">
        <f t="shared" si="2"/>
        <v>804.2047147634604</v>
      </c>
      <c r="I8" s="101">
        <v>3139</v>
      </c>
    </row>
    <row r="9" spans="1:9" s="2" customFormat="1" ht="14.25" customHeight="1">
      <c r="A9" s="31" t="s">
        <v>52</v>
      </c>
      <c r="B9" s="21">
        <v>4156418.1681865575</v>
      </c>
      <c r="C9" s="21" t="s">
        <v>128</v>
      </c>
      <c r="D9" s="6">
        <f t="shared" si="0"/>
        <v>4156418.1681865575</v>
      </c>
      <c r="E9" s="7">
        <v>26129500</v>
      </c>
      <c r="F9" s="99">
        <f t="shared" si="1"/>
        <v>15.906994654266471</v>
      </c>
      <c r="G9" s="100">
        <f t="shared" si="2"/>
        <v>861.79103632315105</v>
      </c>
      <c r="I9" s="101">
        <v>4823</v>
      </c>
    </row>
    <row r="10" spans="1:9" s="2" customFormat="1" ht="14.25" customHeight="1">
      <c r="A10" s="29" t="s">
        <v>3</v>
      </c>
      <c r="B10" s="21">
        <v>504122.23266022629</v>
      </c>
      <c r="C10" s="21" t="s">
        <v>128</v>
      </c>
      <c r="D10" s="6">
        <f t="shared" si="0"/>
        <v>504122.23266022629</v>
      </c>
      <c r="E10" s="7">
        <v>7655800</v>
      </c>
      <c r="F10" s="99">
        <f t="shared" si="1"/>
        <v>6.5848406784428315</v>
      </c>
      <c r="G10" s="100">
        <f t="shared" si="2"/>
        <v>330.35532939726494</v>
      </c>
      <c r="I10" s="101">
        <v>1526</v>
      </c>
    </row>
    <row r="11" spans="1:9" s="2" customFormat="1" ht="14.25" customHeight="1">
      <c r="A11" s="29" t="s">
        <v>4</v>
      </c>
      <c r="B11" s="21">
        <v>-543874.87801800366</v>
      </c>
      <c r="C11" s="21" t="s">
        <v>128</v>
      </c>
      <c r="D11" s="6">
        <f t="shared" si="0"/>
        <v>-543874.87801800366</v>
      </c>
      <c r="E11" s="7">
        <v>8744099</v>
      </c>
      <c r="F11" s="99">
        <f t="shared" si="1"/>
        <v>-6.2199075973179587</v>
      </c>
      <c r="G11" s="100">
        <f t="shared" si="2"/>
        <v>-286.55156902950665</v>
      </c>
      <c r="I11" s="101">
        <v>1898</v>
      </c>
    </row>
    <row r="12" spans="1:9" s="2" customFormat="1" ht="14.25" customHeight="1">
      <c r="A12" s="29" t="s">
        <v>5</v>
      </c>
      <c r="B12" s="21">
        <v>40391.149867125241</v>
      </c>
      <c r="C12" s="21" t="s">
        <v>128</v>
      </c>
      <c r="D12" s="6">
        <f t="shared" si="0"/>
        <v>40391.149867125241</v>
      </c>
      <c r="E12" s="7">
        <v>1341423</v>
      </c>
      <c r="F12" s="99">
        <f t="shared" si="1"/>
        <v>3.0110673417054308</v>
      </c>
      <c r="G12" s="100">
        <f t="shared" si="2"/>
        <v>149.04483345802672</v>
      </c>
      <c r="I12" s="101">
        <v>271</v>
      </c>
    </row>
    <row r="13" spans="1:9" s="2" customFormat="1" ht="14.25" customHeight="1">
      <c r="A13" s="29" t="s">
        <v>6</v>
      </c>
      <c r="B13" s="21">
        <v>1331671.3930510697</v>
      </c>
      <c r="C13" s="21" t="s">
        <v>128</v>
      </c>
      <c r="D13" s="6">
        <f t="shared" si="0"/>
        <v>1331671.3930510697</v>
      </c>
      <c r="E13" s="7">
        <v>19678100</v>
      </c>
      <c r="F13" s="99">
        <f t="shared" si="1"/>
        <v>6.767276276932578</v>
      </c>
      <c r="G13" s="100">
        <f t="shared" si="2"/>
        <v>299.65602903939464</v>
      </c>
      <c r="I13" s="101">
        <v>4444</v>
      </c>
    </row>
    <row r="14" spans="1:9" s="2" customFormat="1" ht="14.25" customHeight="1">
      <c r="A14" s="29" t="s">
        <v>7</v>
      </c>
      <c r="B14" s="21">
        <v>-347204.72781053279</v>
      </c>
      <c r="C14" s="21" t="s">
        <v>128</v>
      </c>
      <c r="D14" s="6">
        <f t="shared" si="0"/>
        <v>-347204.72781053279</v>
      </c>
      <c r="E14" s="7">
        <v>4886048</v>
      </c>
      <c r="F14" s="99">
        <f t="shared" si="1"/>
        <v>-7.1060441446857014</v>
      </c>
      <c r="G14" s="100">
        <f t="shared" si="2"/>
        <v>-362.80535821372285</v>
      </c>
      <c r="I14" s="101">
        <v>957</v>
      </c>
    </row>
    <row r="15" spans="1:9" s="2" customFormat="1" ht="14.25" customHeight="1">
      <c r="A15" s="29" t="s">
        <v>8</v>
      </c>
      <c r="B15" s="21">
        <v>-863965.03489782824</v>
      </c>
      <c r="C15" s="21" t="s">
        <v>128</v>
      </c>
      <c r="D15" s="6">
        <f t="shared" si="0"/>
        <v>-863965.03489782824</v>
      </c>
      <c r="E15" s="7">
        <v>31154531</v>
      </c>
      <c r="F15" s="99">
        <f t="shared" si="1"/>
        <v>-2.7731601380801663</v>
      </c>
      <c r="G15" s="100">
        <f t="shared" si="2"/>
        <v>-173.2434399233664</v>
      </c>
      <c r="I15" s="101">
        <v>4987</v>
      </c>
    </row>
    <row r="16" spans="1:9" s="2" customFormat="1" ht="14.25" customHeight="1">
      <c r="A16" s="29" t="s">
        <v>9</v>
      </c>
      <c r="B16" s="21">
        <v>1018273.2244830739</v>
      </c>
      <c r="C16" s="21" t="s">
        <v>128</v>
      </c>
      <c r="D16" s="6">
        <f t="shared" si="0"/>
        <v>1018273.2244830739</v>
      </c>
      <c r="E16" s="7">
        <v>23507100</v>
      </c>
      <c r="F16" s="99">
        <f t="shared" si="1"/>
        <v>4.331768803821288</v>
      </c>
      <c r="G16" s="100">
        <f t="shared" si="2"/>
        <v>225.3814131215303</v>
      </c>
      <c r="I16" s="101">
        <v>4518</v>
      </c>
    </row>
    <row r="17" spans="1:9" s="2" customFormat="1" ht="14.25" customHeight="1">
      <c r="A17" s="29" t="s">
        <v>10</v>
      </c>
      <c r="B17" s="21">
        <v>2505714.4467263408</v>
      </c>
      <c r="C17" s="21" t="s">
        <v>128</v>
      </c>
      <c r="D17" s="6">
        <f t="shared" si="0"/>
        <v>2505714.4467263408</v>
      </c>
      <c r="E17" s="7">
        <v>23705003</v>
      </c>
      <c r="F17" s="99">
        <f t="shared" si="1"/>
        <v>10.57040341537329</v>
      </c>
      <c r="G17" s="100">
        <f t="shared" si="2"/>
        <v>448.57043443006461</v>
      </c>
      <c r="I17" s="101">
        <v>5586</v>
      </c>
    </row>
    <row r="18" spans="1:9" s="2" customFormat="1" ht="14.25" customHeight="1">
      <c r="A18" s="29" t="s">
        <v>11</v>
      </c>
      <c r="B18" s="21">
        <v>2420217.0826925309</v>
      </c>
      <c r="C18" s="21" t="s">
        <v>128</v>
      </c>
      <c r="D18" s="6">
        <f t="shared" si="0"/>
        <v>2420217.0826925309</v>
      </c>
      <c r="E18" s="7">
        <v>9879300</v>
      </c>
      <c r="F18" s="99">
        <f t="shared" si="1"/>
        <v>24.497859997090188</v>
      </c>
      <c r="G18" s="100">
        <f t="shared" si="2"/>
        <v>1514.5288377299944</v>
      </c>
      <c r="I18" s="101">
        <v>1598</v>
      </c>
    </row>
    <row r="19" spans="1:9" s="2" customFormat="1" ht="14.25" customHeight="1">
      <c r="A19" s="29" t="s">
        <v>12</v>
      </c>
      <c r="B19" s="21">
        <v>-508378.26109818427</v>
      </c>
      <c r="C19" s="21" t="s">
        <v>128</v>
      </c>
      <c r="D19" s="6">
        <f t="shared" si="0"/>
        <v>-508378.26109818427</v>
      </c>
      <c r="E19" s="7">
        <v>26895656</v>
      </c>
      <c r="F19" s="99">
        <f t="shared" si="1"/>
        <v>-1.890187252165124</v>
      </c>
      <c r="G19" s="100">
        <f t="shared" si="2"/>
        <v>-88.861783097043215</v>
      </c>
      <c r="I19" s="101">
        <v>5721</v>
      </c>
    </row>
    <row r="20" spans="1:9" s="2" customFormat="1" ht="14.25" customHeight="1">
      <c r="A20" s="29" t="s">
        <v>13</v>
      </c>
      <c r="B20" s="21">
        <v>623739.90457246942</v>
      </c>
      <c r="C20" s="21" t="s">
        <v>128</v>
      </c>
      <c r="D20" s="6">
        <f t="shared" si="0"/>
        <v>623739.90457246942</v>
      </c>
      <c r="E20" s="7">
        <v>19258700</v>
      </c>
      <c r="F20" s="99">
        <f t="shared" si="1"/>
        <v>3.2387435526409853</v>
      </c>
      <c r="G20" s="100">
        <f t="shared" si="2"/>
        <v>134.95021734583935</v>
      </c>
      <c r="I20" s="101">
        <v>4622</v>
      </c>
    </row>
    <row r="21" spans="1:9" s="2" customFormat="1" ht="14.25" customHeight="1">
      <c r="A21" s="29" t="s">
        <v>14</v>
      </c>
      <c r="B21" s="21">
        <v>759465.46932851197</v>
      </c>
      <c r="C21" s="21" t="s">
        <v>128</v>
      </c>
      <c r="D21" s="6">
        <f t="shared" si="0"/>
        <v>759465.46932851197</v>
      </c>
      <c r="E21" s="7">
        <v>7751045</v>
      </c>
      <c r="F21" s="99">
        <f t="shared" si="1"/>
        <v>9.7982332618183996</v>
      </c>
      <c r="G21" s="100">
        <f t="shared" si="2"/>
        <v>431.75978927146787</v>
      </c>
      <c r="I21" s="101">
        <v>1759</v>
      </c>
    </row>
    <row r="22" spans="1:9" s="2" customFormat="1" ht="14.25" customHeight="1">
      <c r="A22" s="29" t="s">
        <v>15</v>
      </c>
      <c r="B22" s="21">
        <v>8687.8509828090191</v>
      </c>
      <c r="C22" s="21" t="s">
        <v>128</v>
      </c>
      <c r="D22" s="6">
        <f t="shared" si="0"/>
        <v>8687.8509828090191</v>
      </c>
      <c r="E22" s="7">
        <v>4553700</v>
      </c>
      <c r="F22" s="99">
        <f t="shared" si="1"/>
        <v>0.19078663466651338</v>
      </c>
      <c r="G22" s="100">
        <f t="shared" si="2"/>
        <v>8.1883609640047297</v>
      </c>
      <c r="I22" s="101">
        <v>1061</v>
      </c>
    </row>
    <row r="23" spans="1:9" s="2" customFormat="1" ht="14.25" customHeight="1">
      <c r="A23" s="29" t="s">
        <v>16</v>
      </c>
      <c r="B23" s="21">
        <v>-60451.305248876059</v>
      </c>
      <c r="C23" s="21" t="s">
        <v>128</v>
      </c>
      <c r="D23" s="6">
        <f t="shared" si="0"/>
        <v>-60451.305248876059</v>
      </c>
      <c r="E23" s="7">
        <v>338030</v>
      </c>
      <c r="F23" s="99">
        <f t="shared" si="1"/>
        <v>-17.883414267631885</v>
      </c>
      <c r="G23" s="100">
        <f t="shared" si="2"/>
        <v>-623.20933246263974</v>
      </c>
      <c r="I23" s="101">
        <v>97</v>
      </c>
    </row>
    <row r="24" spans="1:9" s="2" customFormat="1" ht="14.25" customHeight="1">
      <c r="A24" s="29" t="s">
        <v>17</v>
      </c>
      <c r="B24" s="21">
        <v>1064244.6596603659</v>
      </c>
      <c r="C24" s="21" t="s">
        <v>128</v>
      </c>
      <c r="D24" s="6">
        <f t="shared" si="0"/>
        <v>1064244.6596603659</v>
      </c>
      <c r="E24" s="7">
        <v>14183292</v>
      </c>
      <c r="F24" s="99">
        <f t="shared" si="1"/>
        <v>7.5035094790431298</v>
      </c>
      <c r="G24" s="100">
        <f t="shared" si="2"/>
        <v>277.43604266432897</v>
      </c>
      <c r="I24" s="101">
        <v>3836</v>
      </c>
    </row>
    <row r="25" spans="1:9" s="2" customFormat="1" ht="14.25" customHeight="1">
      <c r="A25" s="29" t="s">
        <v>18</v>
      </c>
      <c r="B25" s="21">
        <v>1038597.8621993437</v>
      </c>
      <c r="C25" s="21" t="s">
        <v>128</v>
      </c>
      <c r="D25" s="6">
        <f t="shared" si="0"/>
        <v>1038597.8621993437</v>
      </c>
      <c r="E25" s="7">
        <v>8157540</v>
      </c>
      <c r="F25" s="99">
        <f t="shared" si="1"/>
        <v>12.731753227067767</v>
      </c>
      <c r="G25" s="100">
        <f t="shared" si="2"/>
        <v>540.09249204334048</v>
      </c>
      <c r="I25" s="101">
        <v>1923</v>
      </c>
    </row>
    <row r="26" spans="1:9" s="2" customFormat="1" ht="14.25" customHeight="1">
      <c r="A26" s="29" t="s">
        <v>19</v>
      </c>
      <c r="B26" s="21">
        <v>-218760.31004871859</v>
      </c>
      <c r="C26" s="21" t="s">
        <v>128</v>
      </c>
      <c r="D26" s="6">
        <f t="shared" si="0"/>
        <v>-218760.31004871859</v>
      </c>
      <c r="E26" s="7">
        <v>10575190</v>
      </c>
      <c r="F26" s="99">
        <f t="shared" si="1"/>
        <v>-2.0686182475087311</v>
      </c>
      <c r="G26" s="100">
        <f t="shared" si="2"/>
        <v>-90.173252287188205</v>
      </c>
      <c r="I26" s="101">
        <v>2426</v>
      </c>
    </row>
    <row r="27" spans="1:9" s="2" customFormat="1" ht="14.25" customHeight="1">
      <c r="A27" s="29" t="s">
        <v>20</v>
      </c>
      <c r="B27" s="21">
        <v>-572.96026519272709</v>
      </c>
      <c r="C27" s="21" t="s">
        <v>128</v>
      </c>
      <c r="D27" s="6">
        <f t="shared" si="0"/>
        <v>-572.96026519272709</v>
      </c>
      <c r="E27" s="7">
        <v>698950</v>
      </c>
      <c r="F27" s="99">
        <f t="shared" si="1"/>
        <v>-8.1974428098251256E-2</v>
      </c>
      <c r="G27" s="100">
        <f t="shared" si="2"/>
        <v>-2.6649314660126842</v>
      </c>
      <c r="I27" s="101">
        <v>215</v>
      </c>
    </row>
    <row r="28" spans="1:9" s="2" customFormat="1" ht="14.25" customHeight="1">
      <c r="A28" s="29" t="s">
        <v>21</v>
      </c>
      <c r="B28" s="21">
        <v>-191895.58817633582</v>
      </c>
      <c r="C28" s="21">
        <v>-149158.49104274594</v>
      </c>
      <c r="D28" s="6">
        <f t="shared" si="0"/>
        <v>-341054.07921908179</v>
      </c>
      <c r="E28" s="7">
        <v>853737</v>
      </c>
      <c r="F28" s="99">
        <f t="shared" si="1"/>
        <v>-39.948377453370512</v>
      </c>
      <c r="G28" s="100">
        <f t="shared" si="2"/>
        <v>-1445.1444034706856</v>
      </c>
      <c r="I28" s="101">
        <v>236</v>
      </c>
    </row>
    <row r="29" spans="1:9" s="2" customFormat="1" ht="14.25" customHeight="1">
      <c r="A29" s="29" t="s">
        <v>22</v>
      </c>
      <c r="B29" s="21">
        <v>178377.56146574189</v>
      </c>
      <c r="C29" s="21">
        <v>0</v>
      </c>
      <c r="D29" s="6">
        <f t="shared" si="0"/>
        <v>178377.56146574189</v>
      </c>
      <c r="E29" s="7">
        <v>1256203</v>
      </c>
      <c r="F29" s="99">
        <f t="shared" si="1"/>
        <v>14.199740126853852</v>
      </c>
      <c r="G29" s="100">
        <f t="shared" si="2"/>
        <v>673.12287345562981</v>
      </c>
      <c r="I29" s="101">
        <v>265</v>
      </c>
    </row>
    <row r="30" spans="1:9" s="2" customFormat="1" ht="14.25" customHeight="1">
      <c r="A30" s="31" t="s">
        <v>53</v>
      </c>
      <c r="B30" s="21">
        <v>-5665220.7574884007</v>
      </c>
      <c r="C30" s="21">
        <v>-380080.96180998877</v>
      </c>
      <c r="D30" s="6">
        <f t="shared" si="0"/>
        <v>-6045301.7192983897</v>
      </c>
      <c r="E30" s="7">
        <v>54134876</v>
      </c>
      <c r="F30" s="99">
        <f t="shared" si="1"/>
        <v>-11.167111049258503</v>
      </c>
      <c r="G30" s="100">
        <f t="shared" si="2"/>
        <v>-558.09653981705958</v>
      </c>
      <c r="I30" s="101">
        <v>10832</v>
      </c>
    </row>
    <row r="31" spans="1:9" s="2" customFormat="1" ht="14.25" customHeight="1">
      <c r="A31" s="29" t="s">
        <v>23</v>
      </c>
      <c r="B31" s="21">
        <v>-46914.405821446526</v>
      </c>
      <c r="C31" s="21" t="s">
        <v>128</v>
      </c>
      <c r="D31" s="6">
        <f t="shared" si="0"/>
        <v>-46914.405821446526</v>
      </c>
      <c r="E31" s="7">
        <v>2291244</v>
      </c>
      <c r="F31" s="99">
        <f t="shared" si="1"/>
        <v>-2.0475517152012848</v>
      </c>
      <c r="G31" s="100">
        <f t="shared" si="2"/>
        <v>-103.5638097603676</v>
      </c>
      <c r="I31" s="101">
        <v>453</v>
      </c>
    </row>
    <row r="32" spans="1:9" s="2" customFormat="1" ht="14.25" customHeight="1">
      <c r="A32" s="29" t="s">
        <v>24</v>
      </c>
      <c r="B32" s="21">
        <v>-499748.12237957609</v>
      </c>
      <c r="C32" s="21">
        <v>-188814.4108113182</v>
      </c>
      <c r="D32" s="6">
        <f t="shared" si="0"/>
        <v>-688562.53319089429</v>
      </c>
      <c r="E32" s="7">
        <v>3915670</v>
      </c>
      <c r="F32" s="99">
        <f t="shared" si="1"/>
        <v>-17.584794765414202</v>
      </c>
      <c r="G32" s="100">
        <f t="shared" si="2"/>
        <v>-1032.3276359683573</v>
      </c>
      <c r="I32" s="101">
        <v>667</v>
      </c>
    </row>
    <row r="33" spans="1:9" s="2" customFormat="1" ht="14.25" customHeight="1">
      <c r="A33" s="29" t="s">
        <v>25</v>
      </c>
      <c r="B33" s="21">
        <v>-506015.4464403764</v>
      </c>
      <c r="C33" s="21" t="s">
        <v>128</v>
      </c>
      <c r="D33" s="6">
        <f t="shared" si="0"/>
        <v>-506015.4464403764</v>
      </c>
      <c r="E33" s="7">
        <v>8816182</v>
      </c>
      <c r="F33" s="99">
        <f t="shared" si="1"/>
        <v>-5.7396211471176111</v>
      </c>
      <c r="G33" s="100">
        <f t="shared" si="2"/>
        <v>-227.8322586404216</v>
      </c>
      <c r="I33" s="101">
        <v>2221</v>
      </c>
    </row>
    <row r="34" spans="1:9" s="2" customFormat="1" ht="14.25" customHeight="1">
      <c r="A34" s="29" t="s">
        <v>26</v>
      </c>
      <c r="B34" s="21">
        <v>-77921.567994023499</v>
      </c>
      <c r="C34" s="21" t="s">
        <v>128</v>
      </c>
      <c r="D34" s="6">
        <f t="shared" si="0"/>
        <v>-77921.567994023499</v>
      </c>
      <c r="E34" s="7">
        <v>7125713</v>
      </c>
      <c r="F34" s="99">
        <f t="shared" si="1"/>
        <v>-1.0935266126214105</v>
      </c>
      <c r="G34" s="100">
        <f t="shared" si="2"/>
        <v>-43.410344286364065</v>
      </c>
      <c r="I34" s="101">
        <v>1795</v>
      </c>
    </row>
    <row r="35" spans="1:9" s="2" customFormat="1" ht="14.25" customHeight="1">
      <c r="A35" s="29" t="s">
        <v>27</v>
      </c>
      <c r="B35" s="21">
        <v>-156758.1408559868</v>
      </c>
      <c r="C35" s="21" t="s">
        <v>128</v>
      </c>
      <c r="D35" s="6">
        <f t="shared" si="0"/>
        <v>-156758.1408559868</v>
      </c>
      <c r="E35" s="7">
        <v>6415150</v>
      </c>
      <c r="F35" s="99">
        <f t="shared" si="1"/>
        <v>-2.4435615824413581</v>
      </c>
      <c r="G35" s="100">
        <f t="shared" si="2"/>
        <v>-99.151259238448318</v>
      </c>
      <c r="I35" s="101">
        <v>1581</v>
      </c>
    </row>
    <row r="36" spans="1:9" s="2" customFormat="1" ht="14.25" customHeight="1">
      <c r="A36" s="29" t="s">
        <v>28</v>
      </c>
      <c r="B36" s="21">
        <v>-172896.83287260486</v>
      </c>
      <c r="C36" s="21" t="s">
        <v>128</v>
      </c>
      <c r="D36" s="6">
        <f t="shared" si="0"/>
        <v>-172896.83287260486</v>
      </c>
      <c r="E36" s="7">
        <v>1800469</v>
      </c>
      <c r="F36" s="99">
        <f t="shared" si="1"/>
        <v>-9.6028775209462012</v>
      </c>
      <c r="G36" s="100">
        <f t="shared" si="2"/>
        <v>-399.29984497137383</v>
      </c>
      <c r="I36" s="101">
        <v>433</v>
      </c>
    </row>
    <row r="37" spans="1:9" s="2" customFormat="1" ht="14.25" customHeight="1">
      <c r="A37" s="29" t="s">
        <v>29</v>
      </c>
      <c r="B37" s="21">
        <v>3026.7437897224299</v>
      </c>
      <c r="C37" s="21" t="s">
        <v>128</v>
      </c>
      <c r="D37" s="6">
        <f t="shared" si="0"/>
        <v>3026.7437897224299</v>
      </c>
      <c r="E37" s="7">
        <v>1274672</v>
      </c>
      <c r="F37" s="99">
        <f t="shared" si="1"/>
        <v>0.23745275566753096</v>
      </c>
      <c r="G37" s="100">
        <f t="shared" si="2"/>
        <v>14.55165283520399</v>
      </c>
      <c r="I37" s="101">
        <v>208</v>
      </c>
    </row>
    <row r="38" spans="1:9" s="2" customFormat="1" ht="14.25" customHeight="1">
      <c r="A38" s="29" t="s">
        <v>30</v>
      </c>
      <c r="B38" s="21">
        <v>-188209.90052079764</v>
      </c>
      <c r="C38" s="21" t="s">
        <v>128</v>
      </c>
      <c r="D38" s="6">
        <f t="shared" si="0"/>
        <v>-188209.90052079764</v>
      </c>
      <c r="E38" s="7">
        <v>4518710</v>
      </c>
      <c r="F38" s="99">
        <f t="shared" si="1"/>
        <v>-4.1651245714108152</v>
      </c>
      <c r="G38" s="100">
        <f t="shared" si="2"/>
        <v>-161.41500902298253</v>
      </c>
      <c r="I38" s="101">
        <v>1166</v>
      </c>
    </row>
    <row r="39" spans="1:9" s="2" customFormat="1" ht="14.25" customHeight="1">
      <c r="A39" s="29" t="s">
        <v>31</v>
      </c>
      <c r="B39" s="21">
        <v>198649.5766195344</v>
      </c>
      <c r="C39" s="21" t="s">
        <v>128</v>
      </c>
      <c r="D39" s="6">
        <f t="shared" si="0"/>
        <v>198649.5766195344</v>
      </c>
      <c r="E39" s="7">
        <v>3966435</v>
      </c>
      <c r="F39" s="99">
        <f t="shared" si="1"/>
        <v>5.0082650193318283</v>
      </c>
      <c r="G39" s="100">
        <f t="shared" si="2"/>
        <v>242.25558124333463</v>
      </c>
      <c r="I39" s="101">
        <v>820</v>
      </c>
    </row>
    <row r="40" spans="1:9" s="2" customFormat="1" ht="14.25" customHeight="1">
      <c r="A40" s="29" t="s">
        <v>32</v>
      </c>
      <c r="B40" s="21">
        <v>170749.15982380958</v>
      </c>
      <c r="C40" s="21" t="s">
        <v>128</v>
      </c>
      <c r="D40" s="6">
        <f t="shared" si="0"/>
        <v>170749.15982380958</v>
      </c>
      <c r="E40" s="7">
        <v>5027818</v>
      </c>
      <c r="F40" s="99">
        <f t="shared" si="1"/>
        <v>3.3960887172886838</v>
      </c>
      <c r="G40" s="100">
        <f t="shared" si="2"/>
        <v>154.52412653738423</v>
      </c>
      <c r="I40" s="101">
        <v>1105</v>
      </c>
    </row>
    <row r="41" spans="1:9" s="2" customFormat="1" ht="14.25" customHeight="1">
      <c r="A41" s="29" t="s">
        <v>33</v>
      </c>
      <c r="B41" s="21">
        <v>10768.994946014986</v>
      </c>
      <c r="C41" s="21" t="s">
        <v>128</v>
      </c>
      <c r="D41" s="6">
        <f t="shared" si="0"/>
        <v>10768.994946014986</v>
      </c>
      <c r="E41" s="7">
        <v>422870</v>
      </c>
      <c r="F41" s="99">
        <f t="shared" si="1"/>
        <v>2.5466443460200501</v>
      </c>
      <c r="G41" s="100">
        <f t="shared" si="2"/>
        <v>108.7777267274241</v>
      </c>
      <c r="I41" s="101">
        <v>99</v>
      </c>
    </row>
    <row r="42" spans="1:9" s="2" customFormat="1" ht="14.25" customHeight="1">
      <c r="A42" s="29" t="s">
        <v>34</v>
      </c>
      <c r="B42" s="21">
        <v>707602.50587605243</v>
      </c>
      <c r="C42" s="21" t="s">
        <v>128</v>
      </c>
      <c r="D42" s="6">
        <f t="shared" si="0"/>
        <v>707602.50587605243</v>
      </c>
      <c r="E42" s="7">
        <v>7290644</v>
      </c>
      <c r="F42" s="99">
        <f t="shared" si="1"/>
        <v>9.7056241653830906</v>
      </c>
      <c r="G42" s="100">
        <f t="shared" si="2"/>
        <v>429.37045259469198</v>
      </c>
      <c r="I42" s="101">
        <v>1648</v>
      </c>
    </row>
    <row r="43" spans="1:9" s="2" customFormat="1" ht="14.25" customHeight="1">
      <c r="A43" s="29" t="s">
        <v>35</v>
      </c>
      <c r="B43" s="21">
        <v>11650.986662370291</v>
      </c>
      <c r="C43" s="21" t="s">
        <v>128</v>
      </c>
      <c r="D43" s="6">
        <f t="shared" si="0"/>
        <v>11650.986662370291</v>
      </c>
      <c r="E43" s="7">
        <v>3240775</v>
      </c>
      <c r="F43" s="99">
        <f t="shared" si="1"/>
        <v>0.35951235930819914</v>
      </c>
      <c r="G43" s="100">
        <f t="shared" si="2"/>
        <v>13.563430340361224</v>
      </c>
      <c r="I43" s="101">
        <v>859</v>
      </c>
    </row>
    <row r="44" spans="1:9" s="2" customFormat="1" ht="14.25" customHeight="1">
      <c r="A44" s="29" t="s">
        <v>36</v>
      </c>
      <c r="B44" s="21">
        <v>5651.0275442120619</v>
      </c>
      <c r="C44" s="21" t="s">
        <v>128</v>
      </c>
      <c r="D44" s="6">
        <f t="shared" si="0"/>
        <v>5651.0275442120619</v>
      </c>
      <c r="E44" s="7">
        <v>3344588</v>
      </c>
      <c r="F44" s="99">
        <f t="shared" si="1"/>
        <v>0.1689603486053308</v>
      </c>
      <c r="G44" s="100">
        <f t="shared" si="2"/>
        <v>7.1896024735522417</v>
      </c>
      <c r="I44" s="101">
        <v>786</v>
      </c>
    </row>
    <row r="45" spans="1:9" s="2" customFormat="1" ht="14.25" customHeight="1">
      <c r="A45" s="29" t="s">
        <v>37</v>
      </c>
      <c r="B45" s="21">
        <v>35070.048728698981</v>
      </c>
      <c r="C45" s="21" t="s">
        <v>128</v>
      </c>
      <c r="D45" s="6">
        <f t="shared" si="0"/>
        <v>35070.048728698981</v>
      </c>
      <c r="E45" s="7">
        <v>1599305</v>
      </c>
      <c r="F45" s="99">
        <f t="shared" si="1"/>
        <v>2.1928305563165864</v>
      </c>
      <c r="G45" s="100">
        <f t="shared" si="2"/>
        <v>85.536704216338975</v>
      </c>
      <c r="I45" s="101">
        <v>410</v>
      </c>
    </row>
    <row r="46" spans="1:9" s="2" customFormat="1" ht="14.25" customHeight="1">
      <c r="A46" s="29" t="s">
        <v>38</v>
      </c>
      <c r="B46" s="21">
        <v>-115263.70656256782</v>
      </c>
      <c r="C46" s="21" t="s">
        <v>128</v>
      </c>
      <c r="D46" s="6">
        <f t="shared" si="0"/>
        <v>-115263.70656256782</v>
      </c>
      <c r="E46" s="7">
        <v>2679529</v>
      </c>
      <c r="F46" s="99">
        <f t="shared" si="1"/>
        <v>-4.3016405705095124</v>
      </c>
      <c r="G46" s="100">
        <f t="shared" si="2"/>
        <v>-170.5084416606033</v>
      </c>
      <c r="I46" s="101">
        <v>676</v>
      </c>
    </row>
    <row r="47" spans="1:9" s="2" customFormat="1" ht="14.25" customHeight="1">
      <c r="A47" s="29" t="s">
        <v>39</v>
      </c>
      <c r="B47" s="21">
        <v>-77754.633978777856</v>
      </c>
      <c r="C47" s="21" t="s">
        <v>128</v>
      </c>
      <c r="D47" s="6">
        <f t="shared" si="0"/>
        <v>-77754.633978777856</v>
      </c>
      <c r="E47" s="7">
        <v>6085868</v>
      </c>
      <c r="F47" s="99">
        <f t="shared" si="1"/>
        <v>-1.2776260342613059</v>
      </c>
      <c r="G47" s="100">
        <f t="shared" si="2"/>
        <v>-52.786581112544368</v>
      </c>
      <c r="I47" s="101">
        <v>1473</v>
      </c>
    </row>
    <row r="48" spans="1:9" s="2" customFormat="1" ht="14.25" customHeight="1">
      <c r="A48" s="29" t="s">
        <v>40</v>
      </c>
      <c r="B48" s="21">
        <v>261931.77489577778</v>
      </c>
      <c r="C48" s="21" t="s">
        <v>128</v>
      </c>
      <c r="D48" s="6">
        <f t="shared" si="0"/>
        <v>261931.77489577778</v>
      </c>
      <c r="E48" s="7">
        <v>2330080</v>
      </c>
      <c r="F48" s="99">
        <f t="shared" si="1"/>
        <v>11.241321108965261</v>
      </c>
      <c r="G48" s="100">
        <f t="shared" si="2"/>
        <v>478.85150803615682</v>
      </c>
      <c r="I48" s="101">
        <v>547</v>
      </c>
    </row>
    <row r="49" spans="1:9" s="2" customFormat="1" ht="14.25" customHeight="1">
      <c r="A49" s="29" t="s">
        <v>41</v>
      </c>
      <c r="B49" s="21">
        <v>-1078805.639873134</v>
      </c>
      <c r="C49" s="21" t="s">
        <v>128</v>
      </c>
      <c r="D49" s="6">
        <f t="shared" si="0"/>
        <v>-1078805.639873134</v>
      </c>
      <c r="E49" s="7">
        <v>68022460</v>
      </c>
      <c r="F49" s="99">
        <f t="shared" si="1"/>
        <v>-1.5859550505423265</v>
      </c>
      <c r="G49" s="100">
        <f t="shared" si="2"/>
        <v>-107.32248705462932</v>
      </c>
      <c r="I49" s="101">
        <v>10052</v>
      </c>
    </row>
    <row r="50" spans="1:9" s="2" customFormat="1" ht="14.25" customHeight="1">
      <c r="A50" s="29" t="s">
        <v>42</v>
      </c>
      <c r="B50" s="21">
        <v>324499.82237162965</v>
      </c>
      <c r="C50" s="21" t="s">
        <v>128</v>
      </c>
      <c r="D50" s="6">
        <f t="shared" si="0"/>
        <v>324499.82237162965</v>
      </c>
      <c r="E50" s="7">
        <v>6006658</v>
      </c>
      <c r="F50" s="99">
        <f t="shared" si="1"/>
        <v>5.4023355811439515</v>
      </c>
      <c r="G50" s="100">
        <f t="shared" si="2"/>
        <v>297.97963486834681</v>
      </c>
      <c r="I50" s="101">
        <v>1089</v>
      </c>
    </row>
    <row r="51" spans="1:9" s="2" customFormat="1" ht="14.25" customHeight="1">
      <c r="A51" s="29" t="s">
        <v>43</v>
      </c>
      <c r="B51" s="21">
        <v>-192714.3728317424</v>
      </c>
      <c r="C51" s="21" t="s">
        <v>128</v>
      </c>
      <c r="D51" s="6">
        <f t="shared" si="0"/>
        <v>-192714.3728317424</v>
      </c>
      <c r="E51" s="7">
        <v>1060952</v>
      </c>
      <c r="F51" s="99">
        <f t="shared" si="1"/>
        <v>-18.164287623921009</v>
      </c>
      <c r="G51" s="100">
        <f t="shared" si="2"/>
        <v>-594.79744701155062</v>
      </c>
      <c r="I51" s="101">
        <v>324</v>
      </c>
    </row>
    <row r="52" spans="1:9" s="2" customFormat="1" ht="14.25" customHeight="1">
      <c r="A52" s="29" t="s">
        <v>44</v>
      </c>
      <c r="B52" s="21">
        <v>-340626.25830316311</v>
      </c>
      <c r="C52" s="21">
        <v>-16333.845380252564</v>
      </c>
      <c r="D52" s="6">
        <f t="shared" si="0"/>
        <v>-356960.10368341568</v>
      </c>
      <c r="E52" s="7">
        <v>2145525</v>
      </c>
      <c r="F52" s="99">
        <f t="shared" si="1"/>
        <v>-16.637424578292759</v>
      </c>
      <c r="G52" s="100">
        <f t="shared" si="2"/>
        <v>-544.97725753193231</v>
      </c>
      <c r="I52" s="101">
        <v>655</v>
      </c>
    </row>
    <row r="53" spans="1:9" s="2" customFormat="1" ht="14.25" customHeight="1">
      <c r="A53" s="29" t="s">
        <v>45</v>
      </c>
      <c r="B53" s="21">
        <v>-169523.29578848043</v>
      </c>
      <c r="C53" s="21" t="s">
        <v>128</v>
      </c>
      <c r="D53" s="6">
        <f t="shared" si="0"/>
        <v>-169523.29578848043</v>
      </c>
      <c r="E53" s="7">
        <v>1521945</v>
      </c>
      <c r="F53" s="99">
        <f t="shared" si="1"/>
        <v>-11.138595401836495</v>
      </c>
      <c r="G53" s="100">
        <f t="shared" si="2"/>
        <v>-365.35193057862165</v>
      </c>
      <c r="I53" s="101">
        <v>464</v>
      </c>
    </row>
    <row r="54" spans="1:9" s="2" customFormat="1" ht="14.25" customHeight="1">
      <c r="A54" s="29" t="s">
        <v>46</v>
      </c>
      <c r="B54" s="21">
        <v>-638437.59443557868</v>
      </c>
      <c r="C54" s="21" t="s">
        <v>128</v>
      </c>
      <c r="D54" s="6">
        <f t="shared" si="0"/>
        <v>-638437.59443557868</v>
      </c>
      <c r="E54" s="7">
        <v>5056540</v>
      </c>
      <c r="F54" s="99">
        <f t="shared" si="1"/>
        <v>-12.625977336984947</v>
      </c>
      <c r="G54" s="100">
        <f t="shared" si="2"/>
        <v>-504.69375054195945</v>
      </c>
      <c r="I54" s="101">
        <v>1265</v>
      </c>
    </row>
    <row r="55" spans="1:9" s="2" customFormat="1" ht="14.25" customHeight="1">
      <c r="A55" s="29" t="s">
        <v>47</v>
      </c>
      <c r="B55" s="21">
        <v>-153788.80952455141</v>
      </c>
      <c r="C55" s="21" t="s">
        <v>128</v>
      </c>
      <c r="D55" s="6">
        <f t="shared" si="0"/>
        <v>-153788.80952455141</v>
      </c>
      <c r="E55" s="7">
        <v>925326</v>
      </c>
      <c r="F55" s="99">
        <f t="shared" si="1"/>
        <v>-16.619959833026567</v>
      </c>
      <c r="G55" s="100">
        <f t="shared" si="2"/>
        <v>-605.46775403366701</v>
      </c>
      <c r="I55" s="101">
        <v>254</v>
      </c>
    </row>
    <row r="56" spans="1:9" s="2" customFormat="1" ht="14.25" customHeight="1">
      <c r="A56" s="29" t="s">
        <v>48</v>
      </c>
      <c r="B56" s="21">
        <v>-12218025.408182092</v>
      </c>
      <c r="C56" s="21" t="s">
        <v>128</v>
      </c>
      <c r="D56" s="6">
        <f t="shared" si="0"/>
        <v>-12218025.408182092</v>
      </c>
      <c r="E56" s="7">
        <v>208012570</v>
      </c>
      <c r="F56" s="99">
        <f t="shared" si="1"/>
        <v>-5.8736957137648416</v>
      </c>
      <c r="G56" s="100">
        <f t="shared" si="2"/>
        <v>-325.61430078037716</v>
      </c>
      <c r="I56" s="101">
        <v>37523</v>
      </c>
    </row>
    <row r="57" spans="1:9" s="2" customFormat="1" ht="14.25" customHeight="1">
      <c r="A57" s="29" t="s">
        <v>49</v>
      </c>
      <c r="B57" s="21">
        <v>-132625.37632319622</v>
      </c>
      <c r="C57" s="21">
        <v>-69003.317028114616</v>
      </c>
      <c r="D57" s="6">
        <f t="shared" si="0"/>
        <v>-201628.69335131085</v>
      </c>
      <c r="E57" s="7">
        <v>655160</v>
      </c>
      <c r="F57" s="99">
        <f t="shared" si="1"/>
        <v>-30.775488941832656</v>
      </c>
      <c r="G57" s="100">
        <f t="shared" si="2"/>
        <v>-912.3470287389631</v>
      </c>
      <c r="I57" s="101">
        <v>221</v>
      </c>
    </row>
    <row r="58" spans="1:9" s="2" customFormat="1" ht="14.25" customHeight="1" thickBot="1">
      <c r="A58" s="49" t="s">
        <v>50</v>
      </c>
      <c r="B58" s="50">
        <v>-347793.12774145533</v>
      </c>
      <c r="C58" s="50" t="s">
        <v>128</v>
      </c>
      <c r="D58" s="13">
        <f t="shared" si="0"/>
        <v>-347793.12774145533</v>
      </c>
      <c r="E58" s="12">
        <v>4535250</v>
      </c>
      <c r="F58" s="102">
        <f t="shared" si="1"/>
        <v>-7.6686649631542991</v>
      </c>
      <c r="G58" s="103">
        <f t="shared" si="2"/>
        <v>-363.42019617706933</v>
      </c>
      <c r="I58" s="101">
        <v>957</v>
      </c>
    </row>
    <row r="59" spans="1:9" s="105" customFormat="1" ht="20.100000000000001" customHeight="1" thickBot="1">
      <c r="A59" s="54" t="s">
        <v>51</v>
      </c>
      <c r="B59" s="55">
        <v>25514146.463481609</v>
      </c>
      <c r="C59" s="55">
        <v>803391.02607242006</v>
      </c>
      <c r="D59" s="55">
        <f>SUM(B59:C59)</f>
        <v>26317537.489554029</v>
      </c>
      <c r="E59" s="55">
        <f>SUM(E6:E58)</f>
        <v>950167926</v>
      </c>
      <c r="F59" s="104">
        <f t="shared" si="1"/>
        <v>2.7697775066292891</v>
      </c>
      <c r="G59" s="56">
        <f t="shared" si="2"/>
        <v>152.99025984940226</v>
      </c>
      <c r="I59" s="106">
        <f>SUM(I6:I58)</f>
        <v>172021</v>
      </c>
    </row>
    <row r="60" spans="1:9" s="2" customFormat="1" ht="20.100000000000001" customHeight="1" thickBot="1">
      <c r="A60" s="51" t="s">
        <v>107</v>
      </c>
      <c r="B60" s="52"/>
      <c r="C60" s="52"/>
      <c r="D60" s="52"/>
      <c r="E60" s="52"/>
      <c r="F60" s="52"/>
      <c r="G60" s="53"/>
      <c r="I60" s="98"/>
    </row>
    <row r="61" spans="1:9" s="2" customFormat="1" ht="12.6" customHeight="1">
      <c r="B61" s="3"/>
      <c r="C61" s="3"/>
      <c r="D61" s="3"/>
      <c r="E61" s="3"/>
      <c r="F61" s="3"/>
      <c r="G61" s="3"/>
      <c r="I61" s="95"/>
    </row>
    <row r="62" spans="1:9" s="2" customFormat="1" ht="12.6" customHeight="1">
      <c r="I62" s="95"/>
    </row>
    <row r="63" spans="1:9" s="2" customFormat="1" ht="12.6" customHeight="1">
      <c r="I63" s="95"/>
    </row>
  </sheetData>
  <sheetProtection sheet="1" objects="1" scenarios="1"/>
  <mergeCells count="3">
    <mergeCell ref="B2:D3"/>
    <mergeCell ref="A2:A5"/>
    <mergeCell ref="D4:D5"/>
  </mergeCells>
  <printOptions horizontalCentered="1"/>
  <pageMargins left="0" right="0" top="0" bottom="0" header="0.31496062992125984" footer="0.31496062992125984"/>
  <pageSetup paperSize="9" scale="9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5"/>
  <sheetViews>
    <sheetView zoomScale="180" zoomScaleNormal="180" workbookViewId="0">
      <pane xSplit="2" ySplit="3" topLeftCell="C4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baseColWidth="10" defaultColWidth="10.7109375" defaultRowHeight="12.6" customHeight="1"/>
  <cols>
    <col min="1" max="1" width="4.7109375" style="145" customWidth="1"/>
    <col min="2" max="2" width="24.7109375" style="146" customWidth="1"/>
    <col min="3" max="3" width="12.7109375" style="146" customWidth="1"/>
    <col min="4" max="4" width="2.7109375" style="146" customWidth="1"/>
    <col min="5" max="5" width="4.7109375" style="147" customWidth="1"/>
    <col min="6" max="6" width="24.7109375" style="146" customWidth="1"/>
    <col min="7" max="7" width="12.7109375" style="146" customWidth="1"/>
    <col min="8" max="48" width="10.7109375" style="95"/>
    <col min="49" max="16384" width="10.7109375" style="4"/>
  </cols>
  <sheetData>
    <row r="1" spans="1:7" s="94" customFormat="1" ht="24.95" customHeight="1" thickBot="1">
      <c r="A1" s="15" t="s">
        <v>121</v>
      </c>
      <c r="B1" s="1"/>
      <c r="C1" s="1"/>
      <c r="D1" s="1"/>
      <c r="E1" s="5"/>
      <c r="F1" s="1"/>
      <c r="G1" s="1"/>
    </row>
    <row r="2" spans="1:7" s="2" customFormat="1" ht="12.6" customHeight="1">
      <c r="A2" s="107" t="s">
        <v>63</v>
      </c>
      <c r="B2" s="108"/>
      <c r="C2" s="109" t="s">
        <v>83</v>
      </c>
      <c r="D2" s="110"/>
      <c r="E2" s="107"/>
      <c r="F2" s="108" t="s">
        <v>63</v>
      </c>
      <c r="G2" s="109" t="s">
        <v>84</v>
      </c>
    </row>
    <row r="3" spans="1:7" s="2" customFormat="1" ht="12.6" customHeight="1" thickBot="1">
      <c r="A3" s="111"/>
      <c r="B3" s="112"/>
      <c r="C3" s="113" t="s">
        <v>87</v>
      </c>
      <c r="D3" s="110"/>
      <c r="E3" s="111"/>
      <c r="F3" s="112"/>
      <c r="G3" s="113" t="s">
        <v>54</v>
      </c>
    </row>
    <row r="4" spans="1:7" s="2" customFormat="1" ht="14.25" customHeight="1">
      <c r="A4" s="114">
        <v>1</v>
      </c>
      <c r="B4" s="115" t="s">
        <v>21</v>
      </c>
      <c r="C4" s="116">
        <v>-39.948377453370512</v>
      </c>
      <c r="D4" s="117"/>
      <c r="E4" s="114">
        <v>1</v>
      </c>
      <c r="F4" s="115" t="s">
        <v>21</v>
      </c>
      <c r="G4" s="118">
        <v>-1445.1444034706856</v>
      </c>
    </row>
    <row r="5" spans="1:7" s="2" customFormat="1" ht="14.25" customHeight="1">
      <c r="A5" s="119">
        <v>2</v>
      </c>
      <c r="B5" s="120" t="s">
        <v>49</v>
      </c>
      <c r="C5" s="121">
        <v>-30.775488941832656</v>
      </c>
      <c r="D5" s="117"/>
      <c r="E5" s="119">
        <v>2</v>
      </c>
      <c r="F5" s="120" t="s">
        <v>24</v>
      </c>
      <c r="G5" s="122">
        <v>-1032.3276359683573</v>
      </c>
    </row>
    <row r="6" spans="1:7" s="2" customFormat="1" ht="14.25" customHeight="1">
      <c r="A6" s="119">
        <v>3</v>
      </c>
      <c r="B6" s="120" t="s">
        <v>43</v>
      </c>
      <c r="C6" s="121">
        <v>-18.164287623921009</v>
      </c>
      <c r="D6" s="117"/>
      <c r="E6" s="119">
        <v>3</v>
      </c>
      <c r="F6" s="120" t="s">
        <v>49</v>
      </c>
      <c r="G6" s="122">
        <v>-912.3470287389631</v>
      </c>
    </row>
    <row r="7" spans="1:7" s="2" customFormat="1" ht="14.25" customHeight="1">
      <c r="A7" s="119">
        <v>4</v>
      </c>
      <c r="B7" s="120" t="s">
        <v>16</v>
      </c>
      <c r="C7" s="121">
        <v>-17.883414267631885</v>
      </c>
      <c r="D7" s="117"/>
      <c r="E7" s="119">
        <v>4</v>
      </c>
      <c r="F7" s="120" t="s">
        <v>47</v>
      </c>
      <c r="G7" s="122">
        <v>-623.20933246263974</v>
      </c>
    </row>
    <row r="8" spans="1:7" s="2" customFormat="1" ht="14.25" customHeight="1">
      <c r="A8" s="119">
        <v>5</v>
      </c>
      <c r="B8" s="120" t="s">
        <v>24</v>
      </c>
      <c r="C8" s="121">
        <v>-17.584794765414202</v>
      </c>
      <c r="D8" s="117"/>
      <c r="E8" s="119">
        <v>5</v>
      </c>
      <c r="F8" s="120" t="s">
        <v>16</v>
      </c>
      <c r="G8" s="122">
        <v>-605.46775403366701</v>
      </c>
    </row>
    <row r="9" spans="1:7" s="2" customFormat="1" ht="14.25" customHeight="1">
      <c r="A9" s="119">
        <v>6</v>
      </c>
      <c r="B9" s="120" t="s">
        <v>44</v>
      </c>
      <c r="C9" s="121">
        <v>-16.637424578292759</v>
      </c>
      <c r="D9" s="117"/>
      <c r="E9" s="119">
        <v>6</v>
      </c>
      <c r="F9" s="120" t="s">
        <v>43</v>
      </c>
      <c r="G9" s="122">
        <v>-594.79744701155062</v>
      </c>
    </row>
    <row r="10" spans="1:7" s="2" customFormat="1" ht="14.25" customHeight="1">
      <c r="A10" s="119">
        <v>7</v>
      </c>
      <c r="B10" s="120" t="s">
        <v>47</v>
      </c>
      <c r="C10" s="121">
        <v>-16.619959833026567</v>
      </c>
      <c r="D10" s="117"/>
      <c r="E10" s="119">
        <v>7</v>
      </c>
      <c r="F10" s="120" t="s">
        <v>53</v>
      </c>
      <c r="G10" s="122">
        <v>-558.09653981705958</v>
      </c>
    </row>
    <row r="11" spans="1:7" s="2" customFormat="1" ht="14.25" customHeight="1">
      <c r="A11" s="119">
        <v>8</v>
      </c>
      <c r="B11" s="120" t="s">
        <v>46</v>
      </c>
      <c r="C11" s="121">
        <v>-12.625977336984947</v>
      </c>
      <c r="D11" s="117"/>
      <c r="E11" s="119">
        <v>8</v>
      </c>
      <c r="F11" s="120" t="s">
        <v>44</v>
      </c>
      <c r="G11" s="122">
        <v>-544.97725753193231</v>
      </c>
    </row>
    <row r="12" spans="1:7" s="2" customFormat="1" ht="14.25" customHeight="1">
      <c r="A12" s="119">
        <v>9</v>
      </c>
      <c r="B12" s="120" t="s">
        <v>53</v>
      </c>
      <c r="C12" s="121">
        <v>-11.167111049258503</v>
      </c>
      <c r="D12" s="117"/>
      <c r="E12" s="119">
        <v>9</v>
      </c>
      <c r="F12" s="120" t="s">
        <v>46</v>
      </c>
      <c r="G12" s="122">
        <v>-504.69375054195945</v>
      </c>
    </row>
    <row r="13" spans="1:7" s="2" customFormat="1" ht="14.25" customHeight="1">
      <c r="A13" s="119">
        <v>10</v>
      </c>
      <c r="B13" s="120" t="s">
        <v>45</v>
      </c>
      <c r="C13" s="121">
        <v>-11.138595401836495</v>
      </c>
      <c r="D13" s="117"/>
      <c r="E13" s="119">
        <v>10</v>
      </c>
      <c r="F13" s="120" t="s">
        <v>28</v>
      </c>
      <c r="G13" s="122">
        <v>-399.29984497137383</v>
      </c>
    </row>
    <row r="14" spans="1:7" s="2" customFormat="1" ht="14.25" customHeight="1">
      <c r="A14" s="119">
        <v>11</v>
      </c>
      <c r="B14" s="120" t="s">
        <v>28</v>
      </c>
      <c r="C14" s="121">
        <v>-9.6028775209462012</v>
      </c>
      <c r="D14" s="117"/>
      <c r="E14" s="119">
        <v>11</v>
      </c>
      <c r="F14" s="120" t="s">
        <v>45</v>
      </c>
      <c r="G14" s="122">
        <v>-365.35193057862165</v>
      </c>
    </row>
    <row r="15" spans="1:7" s="2" customFormat="1" ht="14.25" customHeight="1">
      <c r="A15" s="119">
        <v>12</v>
      </c>
      <c r="B15" s="120" t="s">
        <v>50</v>
      </c>
      <c r="C15" s="121">
        <v>-7.6686649631542991</v>
      </c>
      <c r="D15" s="117"/>
      <c r="E15" s="119">
        <v>12</v>
      </c>
      <c r="F15" s="120" t="s">
        <v>7</v>
      </c>
      <c r="G15" s="122">
        <v>-363.42019617706933</v>
      </c>
    </row>
    <row r="16" spans="1:7" s="2" customFormat="1" ht="14.25" customHeight="1">
      <c r="A16" s="119">
        <v>13</v>
      </c>
      <c r="B16" s="120" t="s">
        <v>7</v>
      </c>
      <c r="C16" s="121">
        <v>-7.1060441446857014</v>
      </c>
      <c r="D16" s="117"/>
      <c r="E16" s="119">
        <v>13</v>
      </c>
      <c r="F16" s="120" t="s">
        <v>50</v>
      </c>
      <c r="G16" s="122">
        <v>-362.80535821372285</v>
      </c>
    </row>
    <row r="17" spans="1:7" s="2" customFormat="1" ht="14.25" customHeight="1">
      <c r="A17" s="119">
        <v>14</v>
      </c>
      <c r="B17" s="120" t="s">
        <v>4</v>
      </c>
      <c r="C17" s="121">
        <v>-6.2199075973179587</v>
      </c>
      <c r="D17" s="117"/>
      <c r="E17" s="119">
        <v>14</v>
      </c>
      <c r="F17" s="120" t="s">
        <v>48</v>
      </c>
      <c r="G17" s="122">
        <v>-325.61430078037716</v>
      </c>
    </row>
    <row r="18" spans="1:7" s="2" customFormat="1" ht="14.25" customHeight="1">
      <c r="A18" s="119">
        <v>15</v>
      </c>
      <c r="B18" s="120" t="s">
        <v>48</v>
      </c>
      <c r="C18" s="121">
        <v>-5.8736957137648416</v>
      </c>
      <c r="D18" s="117"/>
      <c r="E18" s="119">
        <v>15</v>
      </c>
      <c r="F18" s="120" t="s">
        <v>4</v>
      </c>
      <c r="G18" s="122">
        <v>-286.55156902950665</v>
      </c>
    </row>
    <row r="19" spans="1:7" s="2" customFormat="1" ht="14.25" customHeight="1">
      <c r="A19" s="119">
        <v>16</v>
      </c>
      <c r="B19" s="120" t="s">
        <v>25</v>
      </c>
      <c r="C19" s="121">
        <v>-5.7396211471176111</v>
      </c>
      <c r="D19" s="117"/>
      <c r="E19" s="119">
        <v>16</v>
      </c>
      <c r="F19" s="120" t="s">
        <v>25</v>
      </c>
      <c r="G19" s="122">
        <v>-227.8322586404216</v>
      </c>
    </row>
    <row r="20" spans="1:7" s="2" customFormat="1" ht="14.25" customHeight="1">
      <c r="A20" s="119">
        <v>17</v>
      </c>
      <c r="B20" s="120" t="s">
        <v>38</v>
      </c>
      <c r="C20" s="121">
        <v>-4.3016405705095124</v>
      </c>
      <c r="D20" s="117"/>
      <c r="E20" s="119">
        <v>17</v>
      </c>
      <c r="F20" s="120" t="s">
        <v>8</v>
      </c>
      <c r="G20" s="122">
        <v>-173.2434399233664</v>
      </c>
    </row>
    <row r="21" spans="1:7" s="2" customFormat="1" ht="14.25" customHeight="1">
      <c r="A21" s="119">
        <v>18</v>
      </c>
      <c r="B21" s="120" t="s">
        <v>30</v>
      </c>
      <c r="C21" s="121">
        <v>-4.1651245714108152</v>
      </c>
      <c r="D21" s="117"/>
      <c r="E21" s="119">
        <v>18</v>
      </c>
      <c r="F21" s="120" t="s">
        <v>38</v>
      </c>
      <c r="G21" s="122">
        <v>-170.5084416606033</v>
      </c>
    </row>
    <row r="22" spans="1:7" s="2" customFormat="1" ht="14.25" customHeight="1">
      <c r="A22" s="119">
        <v>19</v>
      </c>
      <c r="B22" s="120" t="s">
        <v>8</v>
      </c>
      <c r="C22" s="121">
        <v>-2.7731601380801663</v>
      </c>
      <c r="D22" s="117"/>
      <c r="E22" s="119">
        <v>19</v>
      </c>
      <c r="F22" s="120" t="s">
        <v>30</v>
      </c>
      <c r="G22" s="122">
        <v>-161.41500902298253</v>
      </c>
    </row>
    <row r="23" spans="1:7" s="2" customFormat="1" ht="14.25" customHeight="1">
      <c r="A23" s="119">
        <v>20</v>
      </c>
      <c r="B23" s="120" t="s">
        <v>27</v>
      </c>
      <c r="C23" s="121">
        <v>-2.4435615824413581</v>
      </c>
      <c r="D23" s="117"/>
      <c r="E23" s="119">
        <v>20</v>
      </c>
      <c r="F23" s="120" t="s">
        <v>41</v>
      </c>
      <c r="G23" s="122">
        <v>-107.32248705462932</v>
      </c>
    </row>
    <row r="24" spans="1:7" s="2" customFormat="1" ht="14.25" customHeight="1">
      <c r="A24" s="119">
        <v>21</v>
      </c>
      <c r="B24" s="120" t="s">
        <v>19</v>
      </c>
      <c r="C24" s="121">
        <v>-2.0686182475087311</v>
      </c>
      <c r="D24" s="117"/>
      <c r="E24" s="119">
        <v>21</v>
      </c>
      <c r="F24" s="120" t="s">
        <v>23</v>
      </c>
      <c r="G24" s="122">
        <v>-103.5638097603676</v>
      </c>
    </row>
    <row r="25" spans="1:7" s="2" customFormat="1" ht="14.25" customHeight="1">
      <c r="A25" s="119">
        <v>22</v>
      </c>
      <c r="B25" s="120" t="s">
        <v>23</v>
      </c>
      <c r="C25" s="121">
        <v>-2.0475517152012848</v>
      </c>
      <c r="D25" s="117"/>
      <c r="E25" s="119">
        <v>22</v>
      </c>
      <c r="F25" s="120" t="s">
        <v>27</v>
      </c>
      <c r="G25" s="122">
        <v>-99.151259238448318</v>
      </c>
    </row>
    <row r="26" spans="1:7" s="2" customFormat="1" ht="14.25" customHeight="1">
      <c r="A26" s="119">
        <v>23</v>
      </c>
      <c r="B26" s="120" t="s">
        <v>12</v>
      </c>
      <c r="C26" s="121">
        <v>-1.890187252165124</v>
      </c>
      <c r="D26" s="117"/>
      <c r="E26" s="119">
        <v>23</v>
      </c>
      <c r="F26" s="120" t="s">
        <v>19</v>
      </c>
      <c r="G26" s="122">
        <v>-90.173252287188205</v>
      </c>
    </row>
    <row r="27" spans="1:7" s="2" customFormat="1" ht="14.25" customHeight="1">
      <c r="A27" s="119">
        <v>24</v>
      </c>
      <c r="B27" s="120" t="s">
        <v>41</v>
      </c>
      <c r="C27" s="121">
        <v>-1.5859550505423265</v>
      </c>
      <c r="D27" s="117"/>
      <c r="E27" s="119">
        <v>24</v>
      </c>
      <c r="F27" s="120" t="s">
        <v>12</v>
      </c>
      <c r="G27" s="122">
        <v>-88.861783097043215</v>
      </c>
    </row>
    <row r="28" spans="1:7" s="2" customFormat="1" ht="14.25" customHeight="1">
      <c r="A28" s="119">
        <v>25</v>
      </c>
      <c r="B28" s="120" t="s">
        <v>39</v>
      </c>
      <c r="C28" s="121">
        <v>-1.2776260342613059</v>
      </c>
      <c r="D28" s="117"/>
      <c r="E28" s="119">
        <v>25</v>
      </c>
      <c r="F28" s="120" t="s">
        <v>39</v>
      </c>
      <c r="G28" s="122">
        <v>-52.786581112544368</v>
      </c>
    </row>
    <row r="29" spans="1:7" s="2" customFormat="1" ht="14.25" customHeight="1">
      <c r="A29" s="119">
        <v>26</v>
      </c>
      <c r="B29" s="120" t="s">
        <v>26</v>
      </c>
      <c r="C29" s="121">
        <v>-1.0935266126214105</v>
      </c>
      <c r="D29" s="117"/>
      <c r="E29" s="119">
        <v>26</v>
      </c>
      <c r="F29" s="120" t="s">
        <v>26</v>
      </c>
      <c r="G29" s="122">
        <v>-43.410344286364065</v>
      </c>
    </row>
    <row r="30" spans="1:7" s="2" customFormat="1" ht="14.25" customHeight="1">
      <c r="A30" s="119">
        <v>27</v>
      </c>
      <c r="B30" s="120" t="s">
        <v>20</v>
      </c>
      <c r="C30" s="121">
        <v>-8.1974428098251256E-2</v>
      </c>
      <c r="D30" s="117"/>
      <c r="E30" s="119">
        <v>27</v>
      </c>
      <c r="F30" s="120" t="s">
        <v>20</v>
      </c>
      <c r="G30" s="122">
        <v>-2.6649314660126842</v>
      </c>
    </row>
    <row r="31" spans="1:7" s="2" customFormat="1" ht="14.25" customHeight="1">
      <c r="A31" s="119">
        <v>28</v>
      </c>
      <c r="B31" s="120" t="s">
        <v>36</v>
      </c>
      <c r="C31" s="121">
        <v>0.1689603486053308</v>
      </c>
      <c r="D31" s="117"/>
      <c r="E31" s="119">
        <v>28</v>
      </c>
      <c r="F31" s="120" t="s">
        <v>36</v>
      </c>
      <c r="G31" s="122">
        <v>7.1896024735522417</v>
      </c>
    </row>
    <row r="32" spans="1:7" s="2" customFormat="1" ht="14.25" customHeight="1">
      <c r="A32" s="119">
        <v>29</v>
      </c>
      <c r="B32" s="120" t="s">
        <v>15</v>
      </c>
      <c r="C32" s="121">
        <v>0.19078663466651338</v>
      </c>
      <c r="D32" s="117"/>
      <c r="E32" s="119">
        <v>29</v>
      </c>
      <c r="F32" s="120" t="s">
        <v>15</v>
      </c>
      <c r="G32" s="122">
        <v>8.1883609640047297</v>
      </c>
    </row>
    <row r="33" spans="1:7" s="2" customFormat="1" ht="14.25" customHeight="1">
      <c r="A33" s="119">
        <v>30</v>
      </c>
      <c r="B33" s="120" t="s">
        <v>29</v>
      </c>
      <c r="C33" s="121">
        <v>0.23745275566753096</v>
      </c>
      <c r="D33" s="117"/>
      <c r="E33" s="119">
        <v>30</v>
      </c>
      <c r="F33" s="120" t="s">
        <v>29</v>
      </c>
      <c r="G33" s="122">
        <v>13.563430340361224</v>
      </c>
    </row>
    <row r="34" spans="1:7" s="2" customFormat="1" ht="14.25" customHeight="1">
      <c r="A34" s="119">
        <v>31</v>
      </c>
      <c r="B34" s="120" t="s">
        <v>35</v>
      </c>
      <c r="C34" s="121">
        <v>0.35951235930819914</v>
      </c>
      <c r="D34" s="117"/>
      <c r="E34" s="119">
        <v>31</v>
      </c>
      <c r="F34" s="120" t="s">
        <v>35</v>
      </c>
      <c r="G34" s="122">
        <v>14.55165283520399</v>
      </c>
    </row>
    <row r="35" spans="1:7" s="2" customFormat="1" ht="14.25" customHeight="1">
      <c r="A35" s="119">
        <v>32</v>
      </c>
      <c r="B35" s="120" t="s">
        <v>0</v>
      </c>
      <c r="C35" s="121">
        <v>2.0367076893548766</v>
      </c>
      <c r="D35" s="117"/>
      <c r="E35" s="119">
        <v>32</v>
      </c>
      <c r="F35" s="120" t="s">
        <v>37</v>
      </c>
      <c r="G35" s="122">
        <v>85.536704216338975</v>
      </c>
    </row>
    <row r="36" spans="1:7" s="2" customFormat="1" ht="14.25" customHeight="1">
      <c r="A36" s="119">
        <v>33</v>
      </c>
      <c r="B36" s="120" t="s">
        <v>37</v>
      </c>
      <c r="C36" s="121">
        <v>2.1928305563165864</v>
      </c>
      <c r="D36" s="117"/>
      <c r="E36" s="119">
        <v>33</v>
      </c>
      <c r="F36" s="120" t="s">
        <v>33</v>
      </c>
      <c r="G36" s="122">
        <v>108.7777267274241</v>
      </c>
    </row>
    <row r="37" spans="1:7" s="2" customFormat="1" ht="14.25" customHeight="1">
      <c r="A37" s="119">
        <v>34</v>
      </c>
      <c r="B37" s="120" t="s">
        <v>33</v>
      </c>
      <c r="C37" s="121">
        <v>2.5466443460200501</v>
      </c>
      <c r="D37" s="117"/>
      <c r="E37" s="119">
        <v>34</v>
      </c>
      <c r="F37" s="120" t="s">
        <v>13</v>
      </c>
      <c r="G37" s="122">
        <v>134.95021734583935</v>
      </c>
    </row>
    <row r="38" spans="1:7" s="2" customFormat="1" ht="14.25" customHeight="1">
      <c r="A38" s="119">
        <v>35</v>
      </c>
      <c r="B38" s="120" t="s">
        <v>5</v>
      </c>
      <c r="C38" s="121">
        <v>3.0110673417054308</v>
      </c>
      <c r="D38" s="117"/>
      <c r="E38" s="119">
        <v>35</v>
      </c>
      <c r="F38" s="120" t="s">
        <v>5</v>
      </c>
      <c r="G38" s="122">
        <v>149.04483345802672</v>
      </c>
    </row>
    <row r="39" spans="1:7" s="2" customFormat="1" ht="14.25" customHeight="1">
      <c r="A39" s="119">
        <v>36</v>
      </c>
      <c r="B39" s="120" t="s">
        <v>13</v>
      </c>
      <c r="C39" s="121">
        <v>3.2387435526409853</v>
      </c>
      <c r="D39" s="117"/>
      <c r="E39" s="119">
        <v>36</v>
      </c>
      <c r="F39" s="120" t="s">
        <v>0</v>
      </c>
      <c r="G39" s="122">
        <v>150.44013825416198</v>
      </c>
    </row>
    <row r="40" spans="1:7" s="2" customFormat="1" ht="14.25" customHeight="1">
      <c r="A40" s="119">
        <v>37</v>
      </c>
      <c r="B40" s="120" t="s">
        <v>32</v>
      </c>
      <c r="C40" s="121">
        <v>3.3960887172886838</v>
      </c>
      <c r="D40" s="117"/>
      <c r="E40" s="119">
        <v>37</v>
      </c>
      <c r="F40" s="120" t="s">
        <v>32</v>
      </c>
      <c r="G40" s="122">
        <v>154.52412653738423</v>
      </c>
    </row>
    <row r="41" spans="1:7" s="2" customFormat="1" ht="14.25" customHeight="1">
      <c r="A41" s="119">
        <v>38</v>
      </c>
      <c r="B41" s="120" t="s">
        <v>9</v>
      </c>
      <c r="C41" s="121">
        <v>4.331768803821288</v>
      </c>
      <c r="D41" s="117"/>
      <c r="E41" s="119">
        <v>38</v>
      </c>
      <c r="F41" s="120" t="s">
        <v>9</v>
      </c>
      <c r="G41" s="122">
        <v>225.3814131215303</v>
      </c>
    </row>
    <row r="42" spans="1:7" s="2" customFormat="1" ht="14.25" customHeight="1">
      <c r="A42" s="119">
        <v>39</v>
      </c>
      <c r="B42" s="120" t="s">
        <v>31</v>
      </c>
      <c r="C42" s="121">
        <v>5.0082650193318283</v>
      </c>
      <c r="D42" s="117"/>
      <c r="E42" s="119">
        <v>39</v>
      </c>
      <c r="F42" s="120" t="s">
        <v>31</v>
      </c>
      <c r="G42" s="122">
        <v>242.25558124333463</v>
      </c>
    </row>
    <row r="43" spans="1:7" s="2" customFormat="1" ht="14.25" customHeight="1">
      <c r="A43" s="119">
        <v>40</v>
      </c>
      <c r="B43" s="120" t="s">
        <v>1</v>
      </c>
      <c r="C43" s="121">
        <v>5.0083537990098126</v>
      </c>
      <c r="D43" s="117"/>
      <c r="E43" s="119">
        <v>40</v>
      </c>
      <c r="F43" s="120" t="s">
        <v>1</v>
      </c>
      <c r="G43" s="122">
        <v>254.11166916333482</v>
      </c>
    </row>
    <row r="44" spans="1:7" s="2" customFormat="1" ht="14.25" customHeight="1">
      <c r="A44" s="119">
        <v>41</v>
      </c>
      <c r="B44" s="120" t="s">
        <v>42</v>
      </c>
      <c r="C44" s="121">
        <v>5.4023355811439515</v>
      </c>
      <c r="D44" s="117"/>
      <c r="E44" s="119">
        <v>41</v>
      </c>
      <c r="F44" s="120" t="s">
        <v>17</v>
      </c>
      <c r="G44" s="122">
        <v>277.43604266432897</v>
      </c>
    </row>
    <row r="45" spans="1:7" s="2" customFormat="1" ht="14.25" customHeight="1">
      <c r="A45" s="119">
        <v>42</v>
      </c>
      <c r="B45" s="120" t="s">
        <v>3</v>
      </c>
      <c r="C45" s="121">
        <v>6.5848406784428315</v>
      </c>
      <c r="D45" s="117"/>
      <c r="E45" s="119">
        <v>42</v>
      </c>
      <c r="F45" s="120" t="s">
        <v>42</v>
      </c>
      <c r="G45" s="122">
        <v>297.97963486834681</v>
      </c>
    </row>
    <row r="46" spans="1:7" s="2" customFormat="1" ht="14.25" customHeight="1">
      <c r="A46" s="119">
        <v>43</v>
      </c>
      <c r="B46" s="120" t="s">
        <v>6</v>
      </c>
      <c r="C46" s="121">
        <v>6.767276276932578</v>
      </c>
      <c r="D46" s="117"/>
      <c r="E46" s="119">
        <v>43</v>
      </c>
      <c r="F46" s="120" t="s">
        <v>6</v>
      </c>
      <c r="G46" s="122">
        <v>299.65602903939464</v>
      </c>
    </row>
    <row r="47" spans="1:7" s="2" customFormat="1" ht="14.25" customHeight="1">
      <c r="A47" s="119">
        <v>44</v>
      </c>
      <c r="B47" s="120" t="s">
        <v>17</v>
      </c>
      <c r="C47" s="121">
        <v>7.5035094790431298</v>
      </c>
      <c r="D47" s="117"/>
      <c r="E47" s="119">
        <v>44</v>
      </c>
      <c r="F47" s="120" t="s">
        <v>3</v>
      </c>
      <c r="G47" s="122">
        <v>330.35532939726494</v>
      </c>
    </row>
    <row r="48" spans="1:7" s="2" customFormat="1" ht="14.25" customHeight="1">
      <c r="A48" s="119">
        <v>45</v>
      </c>
      <c r="B48" s="120" t="s">
        <v>34</v>
      </c>
      <c r="C48" s="121">
        <v>9.7056241653830906</v>
      </c>
      <c r="D48" s="117"/>
      <c r="E48" s="119">
        <v>45</v>
      </c>
      <c r="F48" s="120" t="s">
        <v>14</v>
      </c>
      <c r="G48" s="122">
        <v>429.37045259469198</v>
      </c>
    </row>
    <row r="49" spans="1:8" s="2" customFormat="1" ht="14.25" customHeight="1">
      <c r="A49" s="119">
        <v>46</v>
      </c>
      <c r="B49" s="120" t="s">
        <v>14</v>
      </c>
      <c r="C49" s="121">
        <v>9.7982332618183996</v>
      </c>
      <c r="D49" s="117"/>
      <c r="E49" s="119">
        <v>46</v>
      </c>
      <c r="F49" s="120" t="s">
        <v>34</v>
      </c>
      <c r="G49" s="122">
        <v>431.75978927146787</v>
      </c>
    </row>
    <row r="50" spans="1:8" s="2" customFormat="1" ht="14.25" customHeight="1">
      <c r="A50" s="119">
        <v>47</v>
      </c>
      <c r="B50" s="120" t="s">
        <v>10</v>
      </c>
      <c r="C50" s="121">
        <v>10.57040341537329</v>
      </c>
      <c r="D50" s="117"/>
      <c r="E50" s="119">
        <v>47</v>
      </c>
      <c r="F50" s="120" t="s">
        <v>10</v>
      </c>
      <c r="G50" s="122">
        <v>448.57043443006461</v>
      </c>
    </row>
    <row r="51" spans="1:8" s="2" customFormat="1" ht="14.25" customHeight="1">
      <c r="A51" s="119">
        <v>48</v>
      </c>
      <c r="B51" s="120" t="s">
        <v>40</v>
      </c>
      <c r="C51" s="121">
        <v>11.241321108965261</v>
      </c>
      <c r="D51" s="117"/>
      <c r="E51" s="119">
        <v>48</v>
      </c>
      <c r="F51" s="120" t="s">
        <v>40</v>
      </c>
      <c r="G51" s="122">
        <v>478.85150803615682</v>
      </c>
    </row>
    <row r="52" spans="1:8" s="2" customFormat="1" ht="14.25" customHeight="1">
      <c r="A52" s="119">
        <v>49</v>
      </c>
      <c r="B52" s="120" t="s">
        <v>18</v>
      </c>
      <c r="C52" s="121">
        <v>12.731753227067767</v>
      </c>
      <c r="D52" s="117"/>
      <c r="E52" s="119">
        <v>49</v>
      </c>
      <c r="F52" s="120" t="s">
        <v>18</v>
      </c>
      <c r="G52" s="122">
        <v>540.09249204334048</v>
      </c>
    </row>
    <row r="53" spans="1:8" s="2" customFormat="1" ht="14.25" customHeight="1">
      <c r="A53" s="119">
        <v>50</v>
      </c>
      <c r="B53" s="120" t="s">
        <v>2</v>
      </c>
      <c r="C53" s="121">
        <v>13.858595472196614</v>
      </c>
      <c r="D53" s="117"/>
      <c r="E53" s="119">
        <v>50</v>
      </c>
      <c r="F53" s="120" t="s">
        <v>22</v>
      </c>
      <c r="G53" s="122">
        <v>673.12287345562981</v>
      </c>
    </row>
    <row r="54" spans="1:8" s="2" customFormat="1" ht="14.25" customHeight="1">
      <c r="A54" s="119">
        <v>51</v>
      </c>
      <c r="B54" s="120" t="s">
        <v>22</v>
      </c>
      <c r="C54" s="121">
        <v>14.199740126853852</v>
      </c>
      <c r="D54" s="117"/>
      <c r="E54" s="119">
        <v>51</v>
      </c>
      <c r="F54" s="120" t="s">
        <v>2</v>
      </c>
      <c r="G54" s="122">
        <v>804.2047147634604</v>
      </c>
    </row>
    <row r="55" spans="1:8" s="2" customFormat="1" ht="14.25" customHeight="1">
      <c r="A55" s="119">
        <v>52</v>
      </c>
      <c r="B55" s="120" t="s">
        <v>52</v>
      </c>
      <c r="C55" s="121">
        <v>15.906994654266471</v>
      </c>
      <c r="D55" s="117"/>
      <c r="E55" s="119">
        <v>52</v>
      </c>
      <c r="F55" s="120" t="s">
        <v>52</v>
      </c>
      <c r="G55" s="122">
        <v>861.79103632315105</v>
      </c>
    </row>
    <row r="56" spans="1:8" s="2" customFormat="1" ht="14.25" customHeight="1">
      <c r="A56" s="123">
        <v>53</v>
      </c>
      <c r="B56" s="124" t="s">
        <v>11</v>
      </c>
      <c r="C56" s="125">
        <v>24.497859997090188</v>
      </c>
      <c r="D56" s="117"/>
      <c r="E56" s="123">
        <v>53</v>
      </c>
      <c r="F56" s="124" t="s">
        <v>11</v>
      </c>
      <c r="G56" s="126">
        <v>1514.5288377299944</v>
      </c>
    </row>
    <row r="57" spans="1:8" s="2" customFormat="1" ht="20.100000000000001" customHeight="1">
      <c r="A57" s="127" t="s">
        <v>93</v>
      </c>
      <c r="B57" s="128"/>
      <c r="C57" s="129"/>
      <c r="D57" s="117"/>
      <c r="E57" s="127" t="s">
        <v>93</v>
      </c>
      <c r="F57" s="128"/>
      <c r="G57" s="130"/>
    </row>
    <row r="58" spans="1:8" s="2" customFormat="1" ht="20.100000000000001" customHeight="1" thickBot="1">
      <c r="A58" s="131" t="s">
        <v>94</v>
      </c>
      <c r="B58" s="132"/>
      <c r="C58" s="133"/>
      <c r="D58" s="117"/>
      <c r="E58" s="134" t="s">
        <v>94</v>
      </c>
      <c r="F58" s="132"/>
      <c r="G58" s="135"/>
    </row>
    <row r="59" spans="1:8" s="2" customFormat="1" ht="9">
      <c r="A59" s="136"/>
      <c r="B59" s="137"/>
      <c r="C59" s="138"/>
      <c r="D59" s="138"/>
      <c r="E59" s="136"/>
      <c r="F59" s="137"/>
      <c r="G59" s="139"/>
      <c r="H59" s="140"/>
    </row>
    <row r="60" spans="1:8" s="2" customFormat="1" ht="9">
      <c r="A60" s="136"/>
      <c r="B60" s="137"/>
      <c r="C60" s="138"/>
      <c r="D60" s="138"/>
      <c r="E60" s="136"/>
      <c r="F60" s="137"/>
      <c r="G60" s="139"/>
      <c r="H60" s="140"/>
    </row>
    <row r="61" spans="1:8" s="2" customFormat="1" ht="9">
      <c r="A61" s="136"/>
      <c r="B61" s="137"/>
      <c r="C61" s="138"/>
      <c r="D61" s="138"/>
      <c r="E61" s="136"/>
      <c r="F61" s="137"/>
      <c r="G61" s="139"/>
      <c r="H61" s="140"/>
    </row>
    <row r="62" spans="1:8" ht="12.75">
      <c r="A62" s="136"/>
      <c r="B62" s="137"/>
      <c r="C62" s="138"/>
      <c r="D62" s="138"/>
      <c r="E62" s="136"/>
      <c r="F62" s="137"/>
      <c r="G62" s="139"/>
      <c r="H62" s="141"/>
    </row>
    <row r="63" spans="1:8" ht="12.6" customHeight="1">
      <c r="A63" s="136"/>
      <c r="B63" s="137"/>
      <c r="C63" s="138"/>
      <c r="D63" s="138"/>
      <c r="E63" s="136"/>
      <c r="F63" s="137"/>
      <c r="G63" s="139"/>
      <c r="H63" s="141"/>
    </row>
    <row r="64" spans="1:8" ht="12.6" customHeight="1">
      <c r="A64" s="136"/>
      <c r="B64" s="137"/>
      <c r="C64" s="138"/>
      <c r="D64" s="138"/>
      <c r="E64" s="136"/>
      <c r="F64" s="137"/>
      <c r="G64" s="139"/>
      <c r="H64" s="141"/>
    </row>
    <row r="65" spans="1:8" ht="12.6" customHeight="1">
      <c r="A65" s="142"/>
      <c r="B65" s="143"/>
      <c r="C65" s="143"/>
      <c r="D65" s="143"/>
      <c r="E65" s="144"/>
      <c r="F65" s="143"/>
      <c r="G65" s="143"/>
      <c r="H65" s="141"/>
    </row>
  </sheetData>
  <sheetProtection sheet="1" objects="1" scenarios="1"/>
  <mergeCells count="2">
    <mergeCell ref="A2:B3"/>
    <mergeCell ref="E2:F3"/>
  </mergeCells>
  <printOptions horizontalCentered="1"/>
  <pageMargins left="0" right="0" top="0" bottom="0" header="0.31496062992125984" footer="0.31496062992125984"/>
  <pageSetup paperSize="9" scale="9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zoomScale="150" zoomScaleNormal="150" workbookViewId="0">
      <pane xSplit="2" ySplit="4" topLeftCell="C5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baseColWidth="10" defaultRowHeight="9"/>
  <cols>
    <col min="1" max="1" width="2.7109375" style="2" customWidth="1"/>
    <col min="2" max="2" width="17.28515625" style="2" customWidth="1"/>
    <col min="3" max="3" width="4.7109375" style="2" customWidth="1"/>
    <col min="4" max="4" width="10.28515625" style="2" customWidth="1"/>
    <col min="5" max="5" width="1.7109375" style="2" customWidth="1"/>
    <col min="6" max="6" width="2.7109375" style="2" customWidth="1"/>
    <col min="7" max="7" width="17.28515625" style="2" customWidth="1"/>
    <col min="8" max="8" width="9.7109375" style="2" customWidth="1"/>
    <col min="9" max="9" width="7.7109375" style="2" customWidth="1"/>
    <col min="10" max="10" width="1.7109375" style="2" customWidth="1"/>
    <col min="11" max="11" width="2.7109375" style="2" customWidth="1"/>
    <col min="12" max="12" width="17.28515625" style="2" customWidth="1"/>
    <col min="13" max="13" width="5.7109375" style="2" customWidth="1"/>
    <col min="14" max="14" width="7.7109375" style="2" customWidth="1"/>
    <col min="15" max="15" width="8.7109375" style="2" customWidth="1"/>
    <col min="16" max="16384" width="11.42578125" style="2"/>
  </cols>
  <sheetData>
    <row r="1" spans="1:15" s="150" customFormat="1" ht="24.95" customHeight="1" thickBot="1">
      <c r="A1" s="148" t="s">
        <v>118</v>
      </c>
      <c r="B1" s="149"/>
    </row>
    <row r="2" spans="1:15" s="155" customFormat="1" ht="14.1" customHeight="1">
      <c r="A2" s="151" t="s">
        <v>63</v>
      </c>
      <c r="B2" s="152"/>
      <c r="C2" s="153" t="s">
        <v>96</v>
      </c>
      <c r="D2" s="154" t="s">
        <v>98</v>
      </c>
      <c r="E2" s="94"/>
      <c r="F2" s="151" t="s">
        <v>63</v>
      </c>
      <c r="G2" s="152"/>
      <c r="H2" s="153" t="s">
        <v>95</v>
      </c>
      <c r="I2" s="154" t="s">
        <v>99</v>
      </c>
      <c r="J2" s="94"/>
      <c r="K2" s="151" t="s">
        <v>63</v>
      </c>
      <c r="L2" s="152"/>
      <c r="M2" s="90" t="s">
        <v>123</v>
      </c>
      <c r="N2" s="153" t="s">
        <v>95</v>
      </c>
      <c r="O2" s="154" t="s">
        <v>102</v>
      </c>
    </row>
    <row r="3" spans="1:15" s="155" customFormat="1" ht="14.1" customHeight="1">
      <c r="A3" s="156"/>
      <c r="B3" s="157"/>
      <c r="C3" s="158" t="s">
        <v>97</v>
      </c>
      <c r="D3" s="159" t="s">
        <v>119</v>
      </c>
      <c r="E3" s="94"/>
      <c r="F3" s="156"/>
      <c r="G3" s="157"/>
      <c r="H3" s="158" t="s">
        <v>85</v>
      </c>
      <c r="I3" s="160">
        <v>2010</v>
      </c>
      <c r="J3" s="94"/>
      <c r="K3" s="156"/>
      <c r="L3" s="157"/>
      <c r="M3" s="161"/>
      <c r="N3" s="158" t="s">
        <v>86</v>
      </c>
      <c r="O3" s="159" t="s">
        <v>124</v>
      </c>
    </row>
    <row r="4" spans="1:15" s="155" customFormat="1" ht="14.1" customHeight="1" thickBot="1">
      <c r="A4" s="162"/>
      <c r="B4" s="163"/>
      <c r="C4" s="164">
        <v>2010</v>
      </c>
      <c r="D4" s="165" t="s">
        <v>54</v>
      </c>
      <c r="E4" s="94"/>
      <c r="F4" s="162"/>
      <c r="G4" s="163"/>
      <c r="H4" s="164">
        <v>2010</v>
      </c>
      <c r="I4" s="166" t="s">
        <v>100</v>
      </c>
      <c r="J4" s="94"/>
      <c r="K4" s="162"/>
      <c r="L4" s="163"/>
      <c r="M4" s="167"/>
      <c r="N4" s="164">
        <v>2010</v>
      </c>
      <c r="O4" s="165" t="s">
        <v>101</v>
      </c>
    </row>
    <row r="5" spans="1:15" s="155" customFormat="1" ht="14.25" customHeight="1">
      <c r="A5" s="168">
        <v>1</v>
      </c>
      <c r="B5" s="169" t="s">
        <v>11</v>
      </c>
      <c r="C5" s="170">
        <v>57</v>
      </c>
      <c r="D5" s="171">
        <v>7796.946132665832</v>
      </c>
      <c r="E5" s="172"/>
      <c r="F5" s="168">
        <v>1</v>
      </c>
      <c r="G5" s="169" t="s">
        <v>11</v>
      </c>
      <c r="H5" s="173">
        <v>-1514.5288377299944</v>
      </c>
      <c r="I5" s="171">
        <v>6282.4172949358381</v>
      </c>
      <c r="J5" s="172"/>
      <c r="K5" s="168">
        <v>1</v>
      </c>
      <c r="L5" s="169" t="s">
        <v>11</v>
      </c>
      <c r="M5" s="174">
        <v>-1514.5288377299944</v>
      </c>
      <c r="N5" s="173"/>
      <c r="O5" s="171">
        <v>6282.4172949358381</v>
      </c>
    </row>
    <row r="6" spans="1:15" s="155" customFormat="1" ht="14.25" customHeight="1">
      <c r="A6" s="175">
        <v>2</v>
      </c>
      <c r="B6" s="176" t="s">
        <v>22</v>
      </c>
      <c r="C6" s="177">
        <v>60</v>
      </c>
      <c r="D6" s="178">
        <v>6417.816377358492</v>
      </c>
      <c r="E6" s="172"/>
      <c r="F6" s="175">
        <v>2</v>
      </c>
      <c r="G6" s="176" t="s">
        <v>0</v>
      </c>
      <c r="H6" s="179">
        <v>-150.44013825416198</v>
      </c>
      <c r="I6" s="178">
        <v>6256.0516841459821</v>
      </c>
      <c r="J6" s="172"/>
      <c r="K6" s="175">
        <v>2</v>
      </c>
      <c r="L6" s="176" t="s">
        <v>0</v>
      </c>
      <c r="M6" s="180">
        <v>-150.44013825416198</v>
      </c>
      <c r="N6" s="179"/>
      <c r="O6" s="178">
        <v>6256.0516841459821</v>
      </c>
    </row>
    <row r="7" spans="1:15" s="155" customFormat="1" ht="14.25" customHeight="1">
      <c r="A7" s="175">
        <v>3</v>
      </c>
      <c r="B7" s="176" t="s">
        <v>0</v>
      </c>
      <c r="C7" s="177">
        <v>62</v>
      </c>
      <c r="D7" s="178">
        <v>6406.491822400144</v>
      </c>
      <c r="E7" s="172"/>
      <c r="F7" s="175">
        <v>3</v>
      </c>
      <c r="G7" s="176" t="s">
        <v>22</v>
      </c>
      <c r="H7" s="179">
        <v>-673.12287345562981</v>
      </c>
      <c r="I7" s="178">
        <v>5744.6935039028622</v>
      </c>
      <c r="J7" s="172"/>
      <c r="K7" s="175">
        <v>3</v>
      </c>
      <c r="L7" s="176" t="s">
        <v>22</v>
      </c>
      <c r="M7" s="180">
        <v>-673.12287345562981</v>
      </c>
      <c r="N7" s="179"/>
      <c r="O7" s="178">
        <v>5744.6935039028622</v>
      </c>
    </row>
    <row r="8" spans="1:15" s="155" customFormat="1" ht="14.25" customHeight="1">
      <c r="A8" s="175">
        <v>4</v>
      </c>
      <c r="B8" s="176" t="s">
        <v>2</v>
      </c>
      <c r="C8" s="177">
        <v>61</v>
      </c>
      <c r="D8" s="178">
        <v>6390.9017425931825</v>
      </c>
      <c r="E8" s="172"/>
      <c r="F8" s="175">
        <v>4</v>
      </c>
      <c r="G8" s="176" t="s">
        <v>2</v>
      </c>
      <c r="H8" s="179">
        <v>-804.2047147634604</v>
      </c>
      <c r="I8" s="178">
        <v>5586.6970278297222</v>
      </c>
      <c r="J8" s="172"/>
      <c r="K8" s="175">
        <v>4</v>
      </c>
      <c r="L8" s="176" t="s">
        <v>2</v>
      </c>
      <c r="M8" s="180">
        <v>-804.2047147634604</v>
      </c>
      <c r="N8" s="179"/>
      <c r="O8" s="178">
        <v>5586.6970278297222</v>
      </c>
    </row>
    <row r="9" spans="1:15" s="155" customFormat="1" ht="14.25" customHeight="1">
      <c r="A9" s="175">
        <v>5</v>
      </c>
      <c r="B9" s="176" t="s">
        <v>18</v>
      </c>
      <c r="C9" s="177">
        <v>60</v>
      </c>
      <c r="D9" s="178">
        <v>5916.7896567862699</v>
      </c>
      <c r="E9" s="172"/>
      <c r="F9" s="175">
        <v>5</v>
      </c>
      <c r="G9" s="176" t="s">
        <v>41</v>
      </c>
      <c r="H9" s="179">
        <v>107.32248705462932</v>
      </c>
      <c r="I9" s="178">
        <v>5389.9967011413783</v>
      </c>
      <c r="J9" s="172"/>
      <c r="K9" s="175">
        <v>5</v>
      </c>
      <c r="L9" s="176" t="s">
        <v>41</v>
      </c>
      <c r="M9" s="180">
        <v>107.32248705462932</v>
      </c>
      <c r="N9" s="179"/>
      <c r="O9" s="178">
        <v>5389.9967011413783</v>
      </c>
    </row>
    <row r="10" spans="1:15" s="155" customFormat="1" ht="14.25" customHeight="1">
      <c r="A10" s="175">
        <v>6</v>
      </c>
      <c r="B10" s="176" t="s">
        <v>52</v>
      </c>
      <c r="C10" s="177">
        <v>52</v>
      </c>
      <c r="D10" s="178">
        <v>5442.4662347086878</v>
      </c>
      <c r="E10" s="172"/>
      <c r="F10" s="175">
        <v>6</v>
      </c>
      <c r="G10" s="176" t="s">
        <v>18</v>
      </c>
      <c r="H10" s="179">
        <v>-540.09249204334048</v>
      </c>
      <c r="I10" s="178">
        <v>5376.6971647429291</v>
      </c>
      <c r="J10" s="172"/>
      <c r="K10" s="175">
        <v>6</v>
      </c>
      <c r="L10" s="176" t="s">
        <v>18</v>
      </c>
      <c r="M10" s="180">
        <v>-540.09249204334048</v>
      </c>
      <c r="N10" s="179"/>
      <c r="O10" s="178">
        <v>5376.6971647429291</v>
      </c>
    </row>
    <row r="11" spans="1:15" s="155" customFormat="1" ht="14.25" customHeight="1">
      <c r="A11" s="175">
        <v>7</v>
      </c>
      <c r="B11" s="176" t="s">
        <v>41</v>
      </c>
      <c r="C11" s="177">
        <v>68</v>
      </c>
      <c r="D11" s="178">
        <v>5282.6742140867491</v>
      </c>
      <c r="E11" s="172"/>
      <c r="F11" s="175">
        <v>7</v>
      </c>
      <c r="G11" s="176" t="s">
        <v>13</v>
      </c>
      <c r="H11" s="179">
        <v>-134.95021734583935</v>
      </c>
      <c r="I11" s="178">
        <v>4908.635974778781</v>
      </c>
      <c r="J11" s="172"/>
      <c r="K11" s="175">
        <v>7</v>
      </c>
      <c r="L11" s="176" t="s">
        <v>13</v>
      </c>
      <c r="M11" s="180">
        <v>-134.95021734583935</v>
      </c>
      <c r="N11" s="179"/>
      <c r="O11" s="178">
        <v>4908.635974778781</v>
      </c>
    </row>
    <row r="12" spans="1:15" s="155" customFormat="1" ht="14.25" customHeight="1">
      <c r="A12" s="175">
        <v>8</v>
      </c>
      <c r="B12" s="176" t="s">
        <v>13</v>
      </c>
      <c r="C12" s="177">
        <v>69</v>
      </c>
      <c r="D12" s="178">
        <v>5043.5861921246205</v>
      </c>
      <c r="E12" s="172"/>
      <c r="F12" s="175">
        <v>8</v>
      </c>
      <c r="G12" s="176" t="s">
        <v>5</v>
      </c>
      <c r="H12" s="179">
        <v>-149.04483345802672</v>
      </c>
      <c r="I12" s="178">
        <v>4888.1990779810876</v>
      </c>
      <c r="J12" s="172"/>
      <c r="K12" s="175">
        <v>8</v>
      </c>
      <c r="L12" s="176" t="s">
        <v>5</v>
      </c>
      <c r="M12" s="180">
        <v>-149.04483345802672</v>
      </c>
      <c r="N12" s="179"/>
      <c r="O12" s="178">
        <v>4888.1990779810876</v>
      </c>
    </row>
    <row r="13" spans="1:15" s="155" customFormat="1" ht="14.25" customHeight="1">
      <c r="A13" s="175">
        <v>9</v>
      </c>
      <c r="B13" s="176" t="s">
        <v>5</v>
      </c>
      <c r="C13" s="177">
        <v>73</v>
      </c>
      <c r="D13" s="178">
        <v>5037.2439114391145</v>
      </c>
      <c r="E13" s="172"/>
      <c r="F13" s="175">
        <v>9</v>
      </c>
      <c r="G13" s="176" t="s">
        <v>33</v>
      </c>
      <c r="H13" s="179">
        <v>-108.7777267274241</v>
      </c>
      <c r="I13" s="178">
        <v>4834.2753035756059</v>
      </c>
      <c r="J13" s="172"/>
      <c r="K13" s="175">
        <v>9</v>
      </c>
      <c r="L13" s="176" t="s">
        <v>33</v>
      </c>
      <c r="M13" s="180">
        <v>-108.7777267274241</v>
      </c>
      <c r="N13" s="179"/>
      <c r="O13" s="178">
        <v>4834.2753035756059</v>
      </c>
    </row>
    <row r="14" spans="1:15" s="155" customFormat="1" ht="14.25" customHeight="1" thickBot="1">
      <c r="A14" s="175">
        <v>10</v>
      </c>
      <c r="B14" s="176" t="s">
        <v>6</v>
      </c>
      <c r="C14" s="177">
        <v>61</v>
      </c>
      <c r="D14" s="178">
        <v>4969.6896962196206</v>
      </c>
      <c r="E14" s="172"/>
      <c r="F14" s="181">
        <v>10</v>
      </c>
      <c r="G14" s="182" t="s">
        <v>28</v>
      </c>
      <c r="H14" s="183">
        <v>399.29984497137383</v>
      </c>
      <c r="I14" s="184">
        <v>4784.8190135625991</v>
      </c>
      <c r="J14" s="172"/>
      <c r="K14" s="181">
        <v>10</v>
      </c>
      <c r="L14" s="182" t="s">
        <v>28</v>
      </c>
      <c r="M14" s="185">
        <v>399.29984497137383</v>
      </c>
      <c r="N14" s="183"/>
      <c r="O14" s="184">
        <v>4784.8190135625991</v>
      </c>
    </row>
    <row r="15" spans="1:15" s="155" customFormat="1" ht="14.25" customHeight="1" thickTop="1">
      <c r="A15" s="175">
        <v>11</v>
      </c>
      <c r="B15" s="176" t="s">
        <v>14</v>
      </c>
      <c r="C15" s="177">
        <v>60</v>
      </c>
      <c r="D15" s="178">
        <v>4968.7524275156329</v>
      </c>
      <c r="E15" s="172"/>
      <c r="F15" s="175">
        <v>11</v>
      </c>
      <c r="G15" s="176" t="s">
        <v>9</v>
      </c>
      <c r="H15" s="179">
        <v>-225.3814131215303</v>
      </c>
      <c r="I15" s="186">
        <v>4726.2392442489863</v>
      </c>
      <c r="J15" s="172"/>
      <c r="K15" s="175">
        <v>11</v>
      </c>
      <c r="L15" s="176" t="s">
        <v>9</v>
      </c>
      <c r="M15" s="180">
        <v>-225.3814131215303</v>
      </c>
      <c r="N15" s="179"/>
      <c r="O15" s="186">
        <v>4726.2392442489863</v>
      </c>
    </row>
    <row r="16" spans="1:15" s="155" customFormat="1" ht="14.25" customHeight="1">
      <c r="A16" s="175">
        <v>12</v>
      </c>
      <c r="B16" s="176" t="s">
        <v>10</v>
      </c>
      <c r="C16" s="177">
        <v>60</v>
      </c>
      <c r="D16" s="178">
        <v>4964.4719459362686</v>
      </c>
      <c r="E16" s="172"/>
      <c r="F16" s="175">
        <v>12</v>
      </c>
      <c r="G16" s="176" t="s">
        <v>15</v>
      </c>
      <c r="H16" s="179">
        <v>-8.1883609640047297</v>
      </c>
      <c r="I16" s="186">
        <v>4689.8201687249675</v>
      </c>
      <c r="J16" s="172"/>
      <c r="K16" s="175">
        <v>12</v>
      </c>
      <c r="L16" s="176" t="s">
        <v>15</v>
      </c>
      <c r="M16" s="180">
        <v>-8.1883609640047297</v>
      </c>
      <c r="N16" s="179"/>
      <c r="O16" s="186">
        <v>4689.8201687249675</v>
      </c>
    </row>
    <row r="17" spans="1:15" s="155" customFormat="1" ht="14.25" customHeight="1">
      <c r="A17" s="175">
        <v>13</v>
      </c>
      <c r="B17" s="176" t="s">
        <v>3</v>
      </c>
      <c r="C17" s="177">
        <v>61</v>
      </c>
      <c r="D17" s="178">
        <v>4953.4945347313242</v>
      </c>
      <c r="E17" s="172"/>
      <c r="F17" s="175">
        <v>13</v>
      </c>
      <c r="G17" s="176" t="s">
        <v>1</v>
      </c>
      <c r="H17" s="179">
        <v>-254.11166916333482</v>
      </c>
      <c r="I17" s="186">
        <v>4671.4647954436268</v>
      </c>
      <c r="J17" s="172"/>
      <c r="K17" s="175">
        <v>13</v>
      </c>
      <c r="L17" s="176" t="s">
        <v>1</v>
      </c>
      <c r="M17" s="180">
        <v>-254.11166916333482</v>
      </c>
      <c r="N17" s="179"/>
      <c r="O17" s="186">
        <v>4671.4647954436268</v>
      </c>
    </row>
    <row r="18" spans="1:15" s="155" customFormat="1" ht="14.25" customHeight="1">
      <c r="A18" s="175">
        <v>14</v>
      </c>
      <c r="B18" s="176" t="s">
        <v>9</v>
      </c>
      <c r="C18" s="177">
        <v>63</v>
      </c>
      <c r="D18" s="178">
        <v>4951.6206573705167</v>
      </c>
      <c r="E18" s="172"/>
      <c r="F18" s="175">
        <v>14</v>
      </c>
      <c r="G18" s="176" t="s">
        <v>6</v>
      </c>
      <c r="H18" s="179">
        <v>-299.65602903939464</v>
      </c>
      <c r="I18" s="186">
        <v>4670.0336671802261</v>
      </c>
      <c r="J18" s="172"/>
      <c r="K18" s="175">
        <v>14</v>
      </c>
      <c r="L18" s="176" t="s">
        <v>6</v>
      </c>
      <c r="M18" s="180">
        <v>-299.65602903939464</v>
      </c>
      <c r="N18" s="179"/>
      <c r="O18" s="186">
        <v>4670.0336671802261</v>
      </c>
    </row>
    <row r="19" spans="1:15" s="155" customFormat="1" ht="14.25" customHeight="1">
      <c r="A19" s="175">
        <v>15</v>
      </c>
      <c r="B19" s="176" t="s">
        <v>33</v>
      </c>
      <c r="C19" s="177">
        <v>63</v>
      </c>
      <c r="D19" s="178">
        <v>4943.05303030303</v>
      </c>
      <c r="E19" s="172"/>
      <c r="F19" s="175">
        <v>15</v>
      </c>
      <c r="G19" s="176" t="s">
        <v>31</v>
      </c>
      <c r="H19" s="179">
        <v>-242.25558124333463</v>
      </c>
      <c r="I19" s="186">
        <v>4647.7094065615447</v>
      </c>
      <c r="J19" s="172"/>
      <c r="K19" s="175">
        <v>15</v>
      </c>
      <c r="L19" s="176" t="s">
        <v>31</v>
      </c>
      <c r="M19" s="180">
        <v>-242.25558124333463</v>
      </c>
      <c r="N19" s="179"/>
      <c r="O19" s="186">
        <v>4647.7094065615447</v>
      </c>
    </row>
    <row r="20" spans="1:15" s="155" customFormat="1" ht="14.25" customHeight="1">
      <c r="A20" s="175">
        <v>16</v>
      </c>
      <c r="B20" s="176" t="s">
        <v>1</v>
      </c>
      <c r="C20" s="177">
        <v>65</v>
      </c>
      <c r="D20" s="178">
        <v>4925.576464606962</v>
      </c>
      <c r="E20" s="172"/>
      <c r="F20" s="175">
        <v>16</v>
      </c>
      <c r="G20" s="176" t="s">
        <v>35</v>
      </c>
      <c r="H20" s="179">
        <v>-13.563430340361224</v>
      </c>
      <c r="I20" s="186">
        <v>4631.9555684954939</v>
      </c>
      <c r="J20" s="172"/>
      <c r="K20" s="175">
        <v>16</v>
      </c>
      <c r="L20" s="176" t="s">
        <v>35</v>
      </c>
      <c r="M20" s="180">
        <v>-13.563430340361224</v>
      </c>
      <c r="N20" s="179"/>
      <c r="O20" s="186">
        <v>4631.9555684954939</v>
      </c>
    </row>
    <row r="21" spans="1:15" s="155" customFormat="1" ht="14.25" customHeight="1">
      <c r="A21" s="175">
        <v>17</v>
      </c>
      <c r="B21" s="176" t="s">
        <v>31</v>
      </c>
      <c r="C21" s="177">
        <v>68</v>
      </c>
      <c r="D21" s="178">
        <v>4889.9649878048795</v>
      </c>
      <c r="E21" s="172"/>
      <c r="F21" s="175">
        <v>17</v>
      </c>
      <c r="G21" s="176" t="s">
        <v>3</v>
      </c>
      <c r="H21" s="179">
        <v>-330.35532939726494</v>
      </c>
      <c r="I21" s="186">
        <v>4623.1392053340596</v>
      </c>
      <c r="J21" s="172"/>
      <c r="K21" s="175">
        <v>17</v>
      </c>
      <c r="L21" s="176" t="s">
        <v>3</v>
      </c>
      <c r="M21" s="180">
        <v>-330.35532939726494</v>
      </c>
      <c r="N21" s="179"/>
      <c r="O21" s="186">
        <v>4623.1392053340596</v>
      </c>
    </row>
    <row r="22" spans="1:15" s="155" customFormat="1" ht="14.25" customHeight="1" thickBot="1">
      <c r="A22" s="181">
        <v>18</v>
      </c>
      <c r="B22" s="182" t="s">
        <v>17</v>
      </c>
      <c r="C22" s="187">
        <v>66</v>
      </c>
      <c r="D22" s="184">
        <v>4824.7265015641287</v>
      </c>
      <c r="E22" s="172"/>
      <c r="F22" s="175">
        <v>18</v>
      </c>
      <c r="G22" s="176" t="s">
        <v>52</v>
      </c>
      <c r="H22" s="179">
        <v>-861.79103632315105</v>
      </c>
      <c r="I22" s="186">
        <v>4580.6751983855365</v>
      </c>
      <c r="J22" s="172"/>
      <c r="K22" s="175">
        <v>18</v>
      </c>
      <c r="L22" s="176" t="s">
        <v>52</v>
      </c>
      <c r="M22" s="180">
        <v>-861.79103632315105</v>
      </c>
      <c r="N22" s="179"/>
      <c r="O22" s="186">
        <v>4580.6751983855365</v>
      </c>
    </row>
    <row r="23" spans="1:15" s="155" customFormat="1" ht="14.25" customHeight="1" thickTop="1">
      <c r="A23" s="168">
        <v>19</v>
      </c>
      <c r="B23" s="169" t="s">
        <v>34</v>
      </c>
      <c r="C23" s="170">
        <v>57</v>
      </c>
      <c r="D23" s="188">
        <v>4703.3269660194164</v>
      </c>
      <c r="E23" s="172"/>
      <c r="F23" s="175">
        <v>19</v>
      </c>
      <c r="G23" s="176" t="s">
        <v>29</v>
      </c>
      <c r="H23" s="179">
        <v>-14.55165283520399</v>
      </c>
      <c r="I23" s="186">
        <v>4548.4007029340273</v>
      </c>
      <c r="J23" s="172"/>
      <c r="K23" s="175">
        <v>19</v>
      </c>
      <c r="L23" s="176" t="s">
        <v>29</v>
      </c>
      <c r="M23" s="180">
        <v>-14.55165283520399</v>
      </c>
      <c r="N23" s="179"/>
      <c r="O23" s="186">
        <v>4548.4007029340273</v>
      </c>
    </row>
    <row r="24" spans="1:15" s="155" customFormat="1" ht="14.25" customHeight="1">
      <c r="A24" s="175">
        <v>20</v>
      </c>
      <c r="B24" s="176" t="s">
        <v>15</v>
      </c>
      <c r="C24" s="177">
        <v>68</v>
      </c>
      <c r="D24" s="186">
        <v>4698.008529688972</v>
      </c>
      <c r="E24" s="172"/>
      <c r="F24" s="175">
        <v>20</v>
      </c>
      <c r="G24" s="176" t="s">
        <v>17</v>
      </c>
      <c r="H24" s="179">
        <v>-277.43604266432897</v>
      </c>
      <c r="I24" s="186">
        <v>4547.2904588997999</v>
      </c>
      <c r="J24" s="172"/>
      <c r="K24" s="175">
        <v>20</v>
      </c>
      <c r="L24" s="176" t="s">
        <v>17</v>
      </c>
      <c r="M24" s="180">
        <v>-277.43604266432897</v>
      </c>
      <c r="N24" s="179"/>
      <c r="O24" s="186">
        <v>4547.2904588997999</v>
      </c>
    </row>
    <row r="25" spans="1:15" s="155" customFormat="1" ht="14.25" customHeight="1">
      <c r="A25" s="175">
        <v>21</v>
      </c>
      <c r="B25" s="176" t="s">
        <v>40</v>
      </c>
      <c r="C25" s="177">
        <v>67</v>
      </c>
      <c r="D25" s="186">
        <v>4654.3363802559397</v>
      </c>
      <c r="E25" s="172"/>
      <c r="F25" s="175">
        <v>21</v>
      </c>
      <c r="G25" s="176" t="s">
        <v>14</v>
      </c>
      <c r="H25" s="179">
        <v>-431.75978927146787</v>
      </c>
      <c r="I25" s="186">
        <v>4536.9926382441654</v>
      </c>
      <c r="J25" s="172"/>
      <c r="K25" s="175">
        <v>21</v>
      </c>
      <c r="L25" s="176" t="s">
        <v>14</v>
      </c>
      <c r="M25" s="180">
        <v>-431.75978927146787</v>
      </c>
      <c r="N25" s="179"/>
      <c r="O25" s="186">
        <v>4536.9926382441654</v>
      </c>
    </row>
    <row r="26" spans="1:15" s="155" customFormat="1" ht="14.25" customHeight="1">
      <c r="A26" s="175">
        <v>22</v>
      </c>
      <c r="B26" s="176" t="s">
        <v>35</v>
      </c>
      <c r="C26" s="177">
        <v>67</v>
      </c>
      <c r="D26" s="186">
        <v>4645.5189988358552</v>
      </c>
      <c r="E26" s="172"/>
      <c r="F26" s="175">
        <v>22</v>
      </c>
      <c r="G26" s="176" t="s">
        <v>10</v>
      </c>
      <c r="H26" s="179">
        <v>-448.57043443006461</v>
      </c>
      <c r="I26" s="186">
        <v>4515.9015115062039</v>
      </c>
      <c r="J26" s="172"/>
      <c r="K26" s="175">
        <v>22</v>
      </c>
      <c r="L26" s="176" t="s">
        <v>10</v>
      </c>
      <c r="M26" s="180">
        <v>-448.57043443006461</v>
      </c>
      <c r="N26" s="179"/>
      <c r="O26" s="186">
        <v>4515.9015115062039</v>
      </c>
    </row>
    <row r="27" spans="1:15" s="155" customFormat="1" ht="14.25" customHeight="1">
      <c r="A27" s="175">
        <v>23</v>
      </c>
      <c r="B27" s="176" t="s">
        <v>29</v>
      </c>
      <c r="C27" s="177">
        <v>72</v>
      </c>
      <c r="D27" s="186">
        <v>4562.952355769231</v>
      </c>
      <c r="E27" s="172"/>
      <c r="F27" s="175">
        <v>23</v>
      </c>
      <c r="G27" s="176" t="s">
        <v>4</v>
      </c>
      <c r="H27" s="179">
        <v>286.55156902950665</v>
      </c>
      <c r="I27" s="186">
        <v>4461.3361896828255</v>
      </c>
      <c r="J27" s="172"/>
      <c r="K27" s="175">
        <v>23</v>
      </c>
      <c r="L27" s="176" t="s">
        <v>21</v>
      </c>
      <c r="M27" s="180">
        <v>813.11689905227047</v>
      </c>
      <c r="N27" s="179">
        <v>632.02750441841499</v>
      </c>
      <c r="O27" s="186">
        <v>4514.1161831317022</v>
      </c>
    </row>
    <row r="28" spans="1:15" s="155" customFormat="1" ht="14.25" customHeight="1">
      <c r="A28" s="175">
        <v>24</v>
      </c>
      <c r="B28" s="176" t="s">
        <v>42</v>
      </c>
      <c r="C28" s="177">
        <v>60</v>
      </c>
      <c r="D28" s="186">
        <v>4414.2590449954068</v>
      </c>
      <c r="E28" s="172"/>
      <c r="F28" s="175">
        <v>24</v>
      </c>
      <c r="G28" s="176" t="s">
        <v>19</v>
      </c>
      <c r="H28" s="179">
        <v>90.173252287188205</v>
      </c>
      <c r="I28" s="186">
        <v>4429.5311624273363</v>
      </c>
      <c r="J28" s="172"/>
      <c r="K28" s="175">
        <v>24</v>
      </c>
      <c r="L28" s="176" t="s">
        <v>4</v>
      </c>
      <c r="M28" s="180">
        <v>286.55156902950665</v>
      </c>
      <c r="N28" s="179"/>
      <c r="O28" s="186">
        <v>4461.3361896828255</v>
      </c>
    </row>
    <row r="29" spans="1:15" s="155" customFormat="1" ht="14.25" customHeight="1">
      <c r="A29" s="175">
        <v>25</v>
      </c>
      <c r="B29" s="176" t="s">
        <v>28</v>
      </c>
      <c r="C29" s="177">
        <v>70</v>
      </c>
      <c r="D29" s="186">
        <v>4385.519168591225</v>
      </c>
      <c r="E29" s="172"/>
      <c r="F29" s="175">
        <v>25</v>
      </c>
      <c r="G29" s="176" t="s">
        <v>30</v>
      </c>
      <c r="H29" s="179">
        <v>161.41500902298253</v>
      </c>
      <c r="I29" s="186">
        <v>4408.1557037056582</v>
      </c>
      <c r="J29" s="172"/>
      <c r="K29" s="175">
        <v>25</v>
      </c>
      <c r="L29" s="176" t="s">
        <v>19</v>
      </c>
      <c r="M29" s="180">
        <v>90.173252287188205</v>
      </c>
      <c r="N29" s="179"/>
      <c r="O29" s="186">
        <v>4429.5311624273363</v>
      </c>
    </row>
    <row r="30" spans="1:15" s="155" customFormat="1" ht="14.25" customHeight="1">
      <c r="A30" s="175">
        <v>26</v>
      </c>
      <c r="B30" s="176" t="s">
        <v>19</v>
      </c>
      <c r="C30" s="177">
        <v>70</v>
      </c>
      <c r="D30" s="186">
        <v>4339.3579101401483</v>
      </c>
      <c r="E30" s="172"/>
      <c r="F30" s="175">
        <v>26</v>
      </c>
      <c r="G30" s="176" t="s">
        <v>47</v>
      </c>
      <c r="H30" s="179">
        <v>605.46775403366701</v>
      </c>
      <c r="I30" s="186">
        <v>4361.3764548210693</v>
      </c>
      <c r="J30" s="172"/>
      <c r="K30" s="175">
        <v>26</v>
      </c>
      <c r="L30" s="176" t="s">
        <v>30</v>
      </c>
      <c r="M30" s="180">
        <v>161.41500902298253</v>
      </c>
      <c r="N30" s="179"/>
      <c r="O30" s="186">
        <v>4408.1557037056582</v>
      </c>
    </row>
    <row r="31" spans="1:15" s="155" customFormat="1" ht="14.25" customHeight="1">
      <c r="A31" s="175">
        <v>27</v>
      </c>
      <c r="B31" s="176" t="s">
        <v>30</v>
      </c>
      <c r="C31" s="177">
        <v>66</v>
      </c>
      <c r="D31" s="186">
        <v>4246.7406946826759</v>
      </c>
      <c r="E31" s="172"/>
      <c r="F31" s="175">
        <v>27</v>
      </c>
      <c r="G31" s="176" t="s">
        <v>50</v>
      </c>
      <c r="H31" s="179">
        <v>363.42019617706933</v>
      </c>
      <c r="I31" s="186">
        <v>4299.7496423630673</v>
      </c>
      <c r="J31" s="172"/>
      <c r="K31" s="175">
        <v>27</v>
      </c>
      <c r="L31" s="176" t="s">
        <v>47</v>
      </c>
      <c r="M31" s="180">
        <v>605.46775403366701</v>
      </c>
      <c r="N31" s="179"/>
      <c r="O31" s="186">
        <v>4361.3764548210693</v>
      </c>
    </row>
    <row r="32" spans="1:15" s="155" customFormat="1" ht="14.25" customHeight="1">
      <c r="A32" s="175">
        <v>28</v>
      </c>
      <c r="B32" s="176" t="s">
        <v>4</v>
      </c>
      <c r="C32" s="177">
        <v>74</v>
      </c>
      <c r="D32" s="186">
        <v>4174.7846206533186</v>
      </c>
      <c r="E32" s="172"/>
      <c r="F32" s="175">
        <v>28</v>
      </c>
      <c r="G32" s="176" t="s">
        <v>25</v>
      </c>
      <c r="H32" s="179">
        <v>227.8322586404216</v>
      </c>
      <c r="I32" s="186">
        <v>4298.262830454918</v>
      </c>
      <c r="J32" s="172"/>
      <c r="K32" s="175">
        <v>28</v>
      </c>
      <c r="L32" s="176" t="s">
        <v>49</v>
      </c>
      <c r="M32" s="180">
        <v>600.11482499183808</v>
      </c>
      <c r="N32" s="179">
        <v>312.23220374712497</v>
      </c>
      <c r="O32" s="186">
        <v>4324.8183862050264</v>
      </c>
    </row>
    <row r="33" spans="1:15" s="155" customFormat="1" ht="14.25" customHeight="1">
      <c r="A33" s="175">
        <v>29</v>
      </c>
      <c r="B33" s="176" t="s">
        <v>39</v>
      </c>
      <c r="C33" s="177">
        <v>65</v>
      </c>
      <c r="D33" s="186">
        <v>4140.4450509164963</v>
      </c>
      <c r="E33" s="172"/>
      <c r="F33" s="175">
        <v>29</v>
      </c>
      <c r="G33" s="176" t="s">
        <v>34</v>
      </c>
      <c r="H33" s="179">
        <v>-429.37045259469198</v>
      </c>
      <c r="I33" s="186">
        <v>4273.9565134247241</v>
      </c>
      <c r="J33" s="172"/>
      <c r="K33" s="175">
        <v>29</v>
      </c>
      <c r="L33" s="176" t="s">
        <v>50</v>
      </c>
      <c r="M33" s="180">
        <v>363.42019617706933</v>
      </c>
      <c r="N33" s="179"/>
      <c r="O33" s="186">
        <v>4299.7496423630673</v>
      </c>
    </row>
    <row r="34" spans="1:15" s="155" customFormat="1" ht="14.25" customHeight="1">
      <c r="A34" s="175">
        <v>30</v>
      </c>
      <c r="B34" s="176" t="s">
        <v>36</v>
      </c>
      <c r="C34" s="177">
        <v>67</v>
      </c>
      <c r="D34" s="186">
        <v>4128.1870483460561</v>
      </c>
      <c r="E34" s="172"/>
      <c r="F34" s="175">
        <v>30</v>
      </c>
      <c r="G34" s="176" t="s">
        <v>48</v>
      </c>
      <c r="H34" s="179">
        <v>325.61430078037716</v>
      </c>
      <c r="I34" s="186">
        <v>4253.8883884066336</v>
      </c>
      <c r="J34" s="172"/>
      <c r="K34" s="175">
        <v>30</v>
      </c>
      <c r="L34" s="176" t="s">
        <v>25</v>
      </c>
      <c r="M34" s="180">
        <v>227.8322586404216</v>
      </c>
      <c r="N34" s="179"/>
      <c r="O34" s="186">
        <v>4298.262830454918</v>
      </c>
    </row>
    <row r="35" spans="1:15" s="155" customFormat="1" ht="14.25" customHeight="1">
      <c r="A35" s="175">
        <v>31</v>
      </c>
      <c r="B35" s="176" t="s">
        <v>25</v>
      </c>
      <c r="C35" s="177">
        <v>69</v>
      </c>
      <c r="D35" s="186">
        <v>4070.4305718144965</v>
      </c>
      <c r="E35" s="172"/>
      <c r="F35" s="175">
        <v>31</v>
      </c>
      <c r="G35" s="176" t="s">
        <v>39</v>
      </c>
      <c r="H35" s="179">
        <v>52.786581112544368</v>
      </c>
      <c r="I35" s="186">
        <v>4193.2316320290411</v>
      </c>
      <c r="J35" s="172"/>
      <c r="K35" s="175">
        <v>31</v>
      </c>
      <c r="L35" s="176" t="s">
        <v>34</v>
      </c>
      <c r="M35" s="180">
        <v>-429.37045259469198</v>
      </c>
      <c r="N35" s="179"/>
      <c r="O35" s="186">
        <v>4273.9565134247241</v>
      </c>
    </row>
    <row r="36" spans="1:15" s="155" customFormat="1" ht="14.25" customHeight="1">
      <c r="A36" s="175">
        <v>32</v>
      </c>
      <c r="B36" s="176" t="s">
        <v>12</v>
      </c>
      <c r="C36" s="177">
        <v>67</v>
      </c>
      <c r="D36" s="186">
        <v>4015.3143279147002</v>
      </c>
      <c r="E36" s="172"/>
      <c r="F36" s="175">
        <v>32</v>
      </c>
      <c r="G36" s="176" t="s">
        <v>40</v>
      </c>
      <c r="H36" s="179">
        <v>-478.85150803615682</v>
      </c>
      <c r="I36" s="186">
        <v>4175.484872219783</v>
      </c>
      <c r="J36" s="172"/>
      <c r="K36" s="175">
        <v>32</v>
      </c>
      <c r="L36" s="176" t="s">
        <v>48</v>
      </c>
      <c r="M36" s="180">
        <v>325.61430078037716</v>
      </c>
      <c r="N36" s="179"/>
      <c r="O36" s="186">
        <v>4253.8883884066336</v>
      </c>
    </row>
    <row r="37" spans="1:15" s="155" customFormat="1" ht="14.25" customHeight="1">
      <c r="A37" s="175">
        <v>33</v>
      </c>
      <c r="B37" s="176" t="s">
        <v>32</v>
      </c>
      <c r="C37" s="177">
        <v>61</v>
      </c>
      <c r="D37" s="186">
        <v>4009.5153484162897</v>
      </c>
      <c r="E37" s="172"/>
      <c r="F37" s="175">
        <v>33</v>
      </c>
      <c r="G37" s="176" t="s">
        <v>36</v>
      </c>
      <c r="H37" s="179">
        <v>-7.1896024735522417</v>
      </c>
      <c r="I37" s="186">
        <v>4120.9974458725037</v>
      </c>
      <c r="J37" s="172"/>
      <c r="K37" s="175">
        <v>33</v>
      </c>
      <c r="L37" s="176" t="s">
        <v>39</v>
      </c>
      <c r="M37" s="180">
        <v>52.786581112544368</v>
      </c>
      <c r="N37" s="179"/>
      <c r="O37" s="186">
        <v>4193.2316320290411</v>
      </c>
    </row>
    <row r="38" spans="1:15" s="155" customFormat="1" ht="14.25" customHeight="1">
      <c r="A38" s="175">
        <v>34</v>
      </c>
      <c r="B38" s="176" t="s">
        <v>38</v>
      </c>
      <c r="C38" s="177">
        <v>67</v>
      </c>
      <c r="D38" s="186">
        <v>3946.232189349113</v>
      </c>
      <c r="E38" s="172"/>
      <c r="F38" s="175">
        <v>34</v>
      </c>
      <c r="G38" s="176" t="s">
        <v>38</v>
      </c>
      <c r="H38" s="179">
        <v>170.5084416606033</v>
      </c>
      <c r="I38" s="186">
        <v>4116.7406310097167</v>
      </c>
      <c r="J38" s="172"/>
      <c r="K38" s="175">
        <v>34</v>
      </c>
      <c r="L38" s="176" t="s">
        <v>40</v>
      </c>
      <c r="M38" s="180">
        <v>-478.85150803615682</v>
      </c>
      <c r="N38" s="179"/>
      <c r="O38" s="186">
        <v>4175.484872219783</v>
      </c>
    </row>
    <row r="39" spans="1:15" s="155" customFormat="1" ht="14.25" customHeight="1">
      <c r="A39" s="175">
        <v>35</v>
      </c>
      <c r="B39" s="176" t="s">
        <v>50</v>
      </c>
      <c r="C39" s="177">
        <v>70</v>
      </c>
      <c r="D39" s="186">
        <v>3936.3294461859978</v>
      </c>
      <c r="E39" s="172"/>
      <c r="F39" s="175">
        <v>35</v>
      </c>
      <c r="G39" s="176" t="s">
        <v>42</v>
      </c>
      <c r="H39" s="179">
        <v>-297.97963486834681</v>
      </c>
      <c r="I39" s="186">
        <v>4116.2794101270601</v>
      </c>
      <c r="J39" s="172"/>
      <c r="K39" s="175">
        <v>35</v>
      </c>
      <c r="L39" s="176" t="s">
        <v>36</v>
      </c>
      <c r="M39" s="180">
        <v>-7.1896024735522417</v>
      </c>
      <c r="N39" s="179"/>
      <c r="O39" s="186">
        <v>4120.9974458725037</v>
      </c>
    </row>
    <row r="40" spans="1:15" s="155" customFormat="1" ht="14.25" customHeight="1">
      <c r="A40" s="175">
        <v>36</v>
      </c>
      <c r="B40" s="176" t="s">
        <v>48</v>
      </c>
      <c r="C40" s="177">
        <v>70</v>
      </c>
      <c r="D40" s="186">
        <v>3928.274087626256</v>
      </c>
      <c r="E40" s="172"/>
      <c r="F40" s="175">
        <v>36</v>
      </c>
      <c r="G40" s="176" t="s">
        <v>12</v>
      </c>
      <c r="H40" s="179">
        <v>88.861783097043215</v>
      </c>
      <c r="I40" s="186">
        <v>4104.1761110117432</v>
      </c>
      <c r="J40" s="172"/>
      <c r="K40" s="175">
        <v>36</v>
      </c>
      <c r="L40" s="176" t="s">
        <v>38</v>
      </c>
      <c r="M40" s="180">
        <v>170.5084416606033</v>
      </c>
      <c r="N40" s="179"/>
      <c r="O40" s="186">
        <v>4116.7406310097167</v>
      </c>
    </row>
    <row r="41" spans="1:15" s="155" customFormat="1" ht="14.25" customHeight="1">
      <c r="A41" s="175">
        <v>37</v>
      </c>
      <c r="B41" s="176" t="s">
        <v>8</v>
      </c>
      <c r="C41" s="177">
        <v>68</v>
      </c>
      <c r="D41" s="186">
        <v>3905.4370242630844</v>
      </c>
      <c r="E41" s="172"/>
      <c r="F41" s="175">
        <v>37</v>
      </c>
      <c r="G41" s="176" t="s">
        <v>8</v>
      </c>
      <c r="H41" s="179">
        <v>173.2434399233664</v>
      </c>
      <c r="I41" s="186">
        <v>4078.680464186451</v>
      </c>
      <c r="J41" s="172"/>
      <c r="K41" s="175">
        <v>37</v>
      </c>
      <c r="L41" s="176" t="s">
        <v>42</v>
      </c>
      <c r="M41" s="180">
        <v>-297.97963486834681</v>
      </c>
      <c r="N41" s="179"/>
      <c r="O41" s="186">
        <v>4116.2794101270601</v>
      </c>
    </row>
    <row r="42" spans="1:15" s="155" customFormat="1" ht="14.25" customHeight="1">
      <c r="A42" s="175">
        <v>38</v>
      </c>
      <c r="B42" s="176" t="s">
        <v>27</v>
      </c>
      <c r="C42" s="177">
        <v>69</v>
      </c>
      <c r="D42" s="186">
        <v>3822.9606198608485</v>
      </c>
      <c r="E42" s="172"/>
      <c r="F42" s="175">
        <v>38</v>
      </c>
      <c r="G42" s="176" t="s">
        <v>49</v>
      </c>
      <c r="H42" s="179">
        <v>600.11482499183808</v>
      </c>
      <c r="I42" s="186">
        <v>4012.5861824579015</v>
      </c>
      <c r="J42" s="172"/>
      <c r="K42" s="175">
        <v>38</v>
      </c>
      <c r="L42" s="176" t="s">
        <v>12</v>
      </c>
      <c r="M42" s="180">
        <v>88.861783097043215</v>
      </c>
      <c r="N42" s="179"/>
      <c r="O42" s="186">
        <v>4104.1761110117432</v>
      </c>
    </row>
    <row r="43" spans="1:15" s="155" customFormat="1" ht="14.25" customHeight="1">
      <c r="A43" s="175">
        <v>39</v>
      </c>
      <c r="B43" s="176" t="s">
        <v>26</v>
      </c>
      <c r="C43" s="177">
        <v>74</v>
      </c>
      <c r="D43" s="186">
        <v>3801.4031532033437</v>
      </c>
      <c r="E43" s="172"/>
      <c r="F43" s="175">
        <v>39</v>
      </c>
      <c r="G43" s="176" t="s">
        <v>43</v>
      </c>
      <c r="H43" s="179">
        <v>594.79744701155062</v>
      </c>
      <c r="I43" s="186">
        <v>3967.0206877522915</v>
      </c>
      <c r="J43" s="172"/>
      <c r="K43" s="175">
        <v>39</v>
      </c>
      <c r="L43" s="176" t="s">
        <v>8</v>
      </c>
      <c r="M43" s="180">
        <v>173.2434399233664</v>
      </c>
      <c r="N43" s="179"/>
      <c r="O43" s="186">
        <v>4078.680464186451</v>
      </c>
    </row>
    <row r="44" spans="1:15" s="155" customFormat="1" ht="14.25" customHeight="1">
      <c r="A44" s="175">
        <v>40</v>
      </c>
      <c r="B44" s="176" t="s">
        <v>20</v>
      </c>
      <c r="C44" s="177">
        <v>55</v>
      </c>
      <c r="D44" s="186">
        <v>3796.0902790697669</v>
      </c>
      <c r="E44" s="172"/>
      <c r="F44" s="175">
        <v>40</v>
      </c>
      <c r="G44" s="176" t="s">
        <v>45</v>
      </c>
      <c r="H44" s="179">
        <v>365.35193057862165</v>
      </c>
      <c r="I44" s="186">
        <v>3935.0650555786215</v>
      </c>
      <c r="J44" s="172"/>
      <c r="K44" s="175">
        <v>40</v>
      </c>
      <c r="L44" s="176" t="s">
        <v>43</v>
      </c>
      <c r="M44" s="180">
        <v>594.79744701155062</v>
      </c>
      <c r="N44" s="179"/>
      <c r="O44" s="186">
        <v>3967.0206877522915</v>
      </c>
    </row>
    <row r="45" spans="1:15" s="155" customFormat="1" ht="14.25" customHeight="1">
      <c r="A45" s="175">
        <v>41</v>
      </c>
      <c r="B45" s="176" t="s">
        <v>47</v>
      </c>
      <c r="C45" s="177">
        <v>69</v>
      </c>
      <c r="D45" s="186">
        <v>3755.9087007874018</v>
      </c>
      <c r="E45" s="172"/>
      <c r="F45" s="175">
        <v>41</v>
      </c>
      <c r="G45" s="176" t="s">
        <v>27</v>
      </c>
      <c r="H45" s="179">
        <v>99.151259238448318</v>
      </c>
      <c r="I45" s="186">
        <v>3922.1118790992969</v>
      </c>
      <c r="J45" s="172"/>
      <c r="K45" s="175">
        <v>41</v>
      </c>
      <c r="L45" s="176" t="s">
        <v>45</v>
      </c>
      <c r="M45" s="180">
        <v>365.35193057862165</v>
      </c>
      <c r="N45" s="179"/>
      <c r="O45" s="186">
        <v>3935.0650555786215</v>
      </c>
    </row>
    <row r="46" spans="1:15" s="155" customFormat="1" ht="14.25" customHeight="1">
      <c r="A46" s="175">
        <v>42</v>
      </c>
      <c r="B46" s="176" t="s">
        <v>45</v>
      </c>
      <c r="C46" s="177">
        <v>70</v>
      </c>
      <c r="D46" s="186">
        <v>3569.7131249999998</v>
      </c>
      <c r="E46" s="172"/>
      <c r="F46" s="175">
        <v>42</v>
      </c>
      <c r="G46" s="176" t="s">
        <v>21</v>
      </c>
      <c r="H46" s="179">
        <v>813.11689905227047</v>
      </c>
      <c r="I46" s="186">
        <v>3882.0886787132877</v>
      </c>
      <c r="J46" s="172"/>
      <c r="K46" s="175">
        <v>42</v>
      </c>
      <c r="L46" s="176" t="s">
        <v>27</v>
      </c>
      <c r="M46" s="180">
        <v>99.151259238448318</v>
      </c>
      <c r="N46" s="179"/>
      <c r="O46" s="186">
        <v>3922.1118790992969</v>
      </c>
    </row>
    <row r="47" spans="1:15" s="155" customFormat="1" ht="14.25" customHeight="1">
      <c r="A47" s="175">
        <v>43</v>
      </c>
      <c r="B47" s="176" t="s">
        <v>23</v>
      </c>
      <c r="C47" s="177">
        <v>64</v>
      </c>
      <c r="D47" s="186">
        <v>3496.6410375275941</v>
      </c>
      <c r="E47" s="172"/>
      <c r="F47" s="175">
        <v>43</v>
      </c>
      <c r="G47" s="176" t="s">
        <v>44</v>
      </c>
      <c r="H47" s="179">
        <v>520.04008901246277</v>
      </c>
      <c r="I47" s="186">
        <v>3855.1454783254399</v>
      </c>
      <c r="J47" s="172"/>
      <c r="K47" s="175">
        <v>43</v>
      </c>
      <c r="L47" s="176" t="s">
        <v>44</v>
      </c>
      <c r="M47" s="180">
        <v>520.04008901246277</v>
      </c>
      <c r="N47" s="179">
        <v>24.937168519469562</v>
      </c>
      <c r="O47" s="186">
        <v>3880.0826468449095</v>
      </c>
    </row>
    <row r="48" spans="1:15" s="155" customFormat="1" ht="14.25" customHeight="1">
      <c r="A48" s="175">
        <v>44</v>
      </c>
      <c r="B48" s="176" t="s">
        <v>7</v>
      </c>
      <c r="C48" s="177">
        <v>68</v>
      </c>
      <c r="D48" s="186">
        <v>3453.9571264367814</v>
      </c>
      <c r="E48" s="172"/>
      <c r="F48" s="175">
        <v>44</v>
      </c>
      <c r="G48" s="176" t="s">
        <v>32</v>
      </c>
      <c r="H48" s="179">
        <v>-154.52412653738423</v>
      </c>
      <c r="I48" s="186">
        <v>3854.9912218789054</v>
      </c>
      <c r="J48" s="172"/>
      <c r="K48" s="175">
        <v>44</v>
      </c>
      <c r="L48" s="176" t="s">
        <v>24</v>
      </c>
      <c r="M48" s="180">
        <v>749.24755978946939</v>
      </c>
      <c r="N48" s="179">
        <v>283.08007617888785</v>
      </c>
      <c r="O48" s="186">
        <v>3861.7958218754043</v>
      </c>
    </row>
    <row r="49" spans="1:15" s="155" customFormat="1" ht="14.25" customHeight="1">
      <c r="A49" s="175">
        <v>45</v>
      </c>
      <c r="B49" s="176" t="s">
        <v>49</v>
      </c>
      <c r="C49" s="177">
        <v>75</v>
      </c>
      <c r="D49" s="186">
        <v>3412.4713574660632</v>
      </c>
      <c r="E49" s="172"/>
      <c r="F49" s="175">
        <v>45</v>
      </c>
      <c r="G49" s="176" t="s">
        <v>26</v>
      </c>
      <c r="H49" s="179">
        <v>43.410344286364065</v>
      </c>
      <c r="I49" s="186">
        <v>3844.8134974897075</v>
      </c>
      <c r="J49" s="172"/>
      <c r="K49" s="175">
        <v>45</v>
      </c>
      <c r="L49" s="176" t="s">
        <v>32</v>
      </c>
      <c r="M49" s="180">
        <v>-154.52412653738423</v>
      </c>
      <c r="N49" s="179"/>
      <c r="O49" s="186">
        <v>3854.9912218789054</v>
      </c>
    </row>
    <row r="50" spans="1:15" s="155" customFormat="1" ht="14.25" customHeight="1">
      <c r="A50" s="175">
        <v>46</v>
      </c>
      <c r="B50" s="176" t="s">
        <v>43</v>
      </c>
      <c r="C50" s="177">
        <v>70</v>
      </c>
      <c r="D50" s="186">
        <v>3372.2232407407409</v>
      </c>
      <c r="E50" s="172"/>
      <c r="F50" s="175">
        <v>46</v>
      </c>
      <c r="G50" s="176" t="s">
        <v>7</v>
      </c>
      <c r="H50" s="179">
        <v>362.80535821372285</v>
      </c>
      <c r="I50" s="186">
        <v>3816.7624846505041</v>
      </c>
      <c r="J50" s="172"/>
      <c r="K50" s="175">
        <v>46</v>
      </c>
      <c r="L50" s="176" t="s">
        <v>26</v>
      </c>
      <c r="M50" s="180">
        <v>43.410344286364065</v>
      </c>
      <c r="N50" s="179"/>
      <c r="O50" s="186">
        <v>3844.8134974897075</v>
      </c>
    </row>
    <row r="51" spans="1:15" s="155" customFormat="1" ht="14.25" customHeight="1">
      <c r="A51" s="175">
        <v>47</v>
      </c>
      <c r="B51" s="176" t="s">
        <v>44</v>
      </c>
      <c r="C51" s="177">
        <v>73</v>
      </c>
      <c r="D51" s="186">
        <v>3335.105389312977</v>
      </c>
      <c r="E51" s="172"/>
      <c r="F51" s="175">
        <v>47</v>
      </c>
      <c r="G51" s="176" t="s">
        <v>20</v>
      </c>
      <c r="H51" s="179">
        <v>2.6649314660126842</v>
      </c>
      <c r="I51" s="186">
        <v>3798.7552105357795</v>
      </c>
      <c r="J51" s="172"/>
      <c r="K51" s="175">
        <v>47</v>
      </c>
      <c r="L51" s="176" t="s">
        <v>7</v>
      </c>
      <c r="M51" s="180">
        <v>362.80535821372285</v>
      </c>
      <c r="N51" s="179"/>
      <c r="O51" s="186">
        <v>3816.7624846505041</v>
      </c>
    </row>
    <row r="52" spans="1:15" s="155" customFormat="1" ht="14.25" customHeight="1">
      <c r="A52" s="175">
        <v>48</v>
      </c>
      <c r="B52" s="176" t="s">
        <v>53</v>
      </c>
      <c r="C52" s="177">
        <v>72</v>
      </c>
      <c r="D52" s="186">
        <v>3245.363078840473</v>
      </c>
      <c r="E52" s="172"/>
      <c r="F52" s="175">
        <v>48</v>
      </c>
      <c r="G52" s="176" t="s">
        <v>53</v>
      </c>
      <c r="H52" s="179">
        <v>523.00782473120387</v>
      </c>
      <c r="I52" s="186">
        <v>3768.370903571677</v>
      </c>
      <c r="J52" s="172"/>
      <c r="K52" s="175">
        <v>48</v>
      </c>
      <c r="L52" s="176" t="s">
        <v>53</v>
      </c>
      <c r="M52" s="180">
        <v>523.00782473120387</v>
      </c>
      <c r="N52" s="179">
        <v>35.088715085855682</v>
      </c>
      <c r="O52" s="186">
        <v>3803.4596186575327</v>
      </c>
    </row>
    <row r="53" spans="1:15" s="155" customFormat="1" ht="14.25" customHeight="1">
      <c r="A53" s="175">
        <v>49</v>
      </c>
      <c r="B53" s="176" t="s">
        <v>46</v>
      </c>
      <c r="C53" s="177">
        <v>70</v>
      </c>
      <c r="D53" s="186">
        <v>3170.4613596837944</v>
      </c>
      <c r="E53" s="172"/>
      <c r="F53" s="175">
        <v>49</v>
      </c>
      <c r="G53" s="176" t="s">
        <v>46</v>
      </c>
      <c r="H53" s="179">
        <v>504.69375054195945</v>
      </c>
      <c r="I53" s="186">
        <v>3675.155110225754</v>
      </c>
      <c r="J53" s="172"/>
      <c r="K53" s="175">
        <v>49</v>
      </c>
      <c r="L53" s="176" t="s">
        <v>20</v>
      </c>
      <c r="M53" s="180">
        <v>2.6649314660126842</v>
      </c>
      <c r="N53" s="179"/>
      <c r="O53" s="186">
        <v>3798.7552105357795</v>
      </c>
    </row>
    <row r="54" spans="1:15" s="155" customFormat="1" ht="14.25" customHeight="1">
      <c r="A54" s="175">
        <v>50</v>
      </c>
      <c r="B54" s="176" t="s">
        <v>21</v>
      </c>
      <c r="C54" s="177">
        <v>77</v>
      </c>
      <c r="D54" s="186">
        <v>3068.9717796610171</v>
      </c>
      <c r="E54" s="172"/>
      <c r="F54" s="175">
        <v>50</v>
      </c>
      <c r="G54" s="176" t="s">
        <v>23</v>
      </c>
      <c r="H54" s="179">
        <v>103.5638097603676</v>
      </c>
      <c r="I54" s="186">
        <v>3600.2048472879619</v>
      </c>
      <c r="J54" s="172"/>
      <c r="K54" s="175">
        <v>50</v>
      </c>
      <c r="L54" s="176" t="s">
        <v>46</v>
      </c>
      <c r="M54" s="180">
        <v>504.69375054195945</v>
      </c>
      <c r="N54" s="179"/>
      <c r="O54" s="186">
        <v>3675.155110225754</v>
      </c>
    </row>
    <row r="55" spans="1:15" s="155" customFormat="1" ht="14.25" customHeight="1">
      <c r="A55" s="175">
        <v>51</v>
      </c>
      <c r="B55" s="176" t="s">
        <v>37</v>
      </c>
      <c r="C55" s="177">
        <v>62</v>
      </c>
      <c r="D55" s="186">
        <v>3037.7148780487805</v>
      </c>
      <c r="E55" s="172"/>
      <c r="F55" s="175">
        <v>51</v>
      </c>
      <c r="G55" s="176" t="s">
        <v>24</v>
      </c>
      <c r="H55" s="179">
        <v>749.24755978946939</v>
      </c>
      <c r="I55" s="186">
        <v>3578.7157456965165</v>
      </c>
      <c r="J55" s="172"/>
      <c r="K55" s="175">
        <v>51</v>
      </c>
      <c r="L55" s="176" t="s">
        <v>23</v>
      </c>
      <c r="M55" s="180">
        <v>103.5638097603676</v>
      </c>
      <c r="N55" s="179"/>
      <c r="O55" s="186">
        <v>3600.2048472879619</v>
      </c>
    </row>
    <row r="56" spans="1:15" s="155" customFormat="1" ht="14.25" customHeight="1">
      <c r="A56" s="175">
        <v>52</v>
      </c>
      <c r="B56" s="176" t="s">
        <v>24</v>
      </c>
      <c r="C56" s="177">
        <v>74</v>
      </c>
      <c r="D56" s="186">
        <v>2829.468185907047</v>
      </c>
      <c r="E56" s="172"/>
      <c r="F56" s="175">
        <v>52</v>
      </c>
      <c r="G56" s="176" t="s">
        <v>16</v>
      </c>
      <c r="H56" s="179">
        <v>623.20933246263974</v>
      </c>
      <c r="I56" s="186">
        <v>3323.1810850399597</v>
      </c>
      <c r="J56" s="172"/>
      <c r="K56" s="175">
        <v>52</v>
      </c>
      <c r="L56" s="176" t="s">
        <v>16</v>
      </c>
      <c r="M56" s="180">
        <v>623.20933246263974</v>
      </c>
      <c r="N56" s="179"/>
      <c r="O56" s="186">
        <v>3323.1810850399597</v>
      </c>
    </row>
    <row r="57" spans="1:15" s="155" customFormat="1" ht="14.25" customHeight="1">
      <c r="A57" s="189">
        <v>53</v>
      </c>
      <c r="B57" s="190" t="s">
        <v>16</v>
      </c>
      <c r="C57" s="191">
        <v>65</v>
      </c>
      <c r="D57" s="192">
        <v>2699.9717525773199</v>
      </c>
      <c r="E57" s="172"/>
      <c r="F57" s="189">
        <v>53</v>
      </c>
      <c r="G57" s="190" t="s">
        <v>37</v>
      </c>
      <c r="H57" s="193">
        <v>-85.536704216338975</v>
      </c>
      <c r="I57" s="192">
        <v>2952.1781738324416</v>
      </c>
      <c r="J57" s="172"/>
      <c r="K57" s="189">
        <v>53</v>
      </c>
      <c r="L57" s="190" t="s">
        <v>37</v>
      </c>
      <c r="M57" s="194">
        <v>-85.536704216338975</v>
      </c>
      <c r="N57" s="193"/>
      <c r="O57" s="192">
        <v>2952.1781738324416</v>
      </c>
    </row>
    <row r="58" spans="1:15" s="155" customFormat="1" ht="18" customHeight="1">
      <c r="A58" s="195" t="s">
        <v>51</v>
      </c>
      <c r="B58" s="196"/>
      <c r="C58" s="197">
        <v>65.361718295697415</v>
      </c>
      <c r="D58" s="198">
        <v>4783.6156641340303</v>
      </c>
      <c r="E58" s="172"/>
      <c r="F58" s="195" t="s">
        <v>51</v>
      </c>
      <c r="G58" s="199"/>
      <c r="H58" s="200"/>
      <c r="I58" s="198">
        <v>4783.6273487539311</v>
      </c>
      <c r="J58" s="172"/>
      <c r="K58" s="201" t="s">
        <v>51</v>
      </c>
      <c r="L58" s="202"/>
      <c r="M58" s="203"/>
      <c r="N58" s="203"/>
      <c r="O58" s="198">
        <f>I58</f>
        <v>4783.6273487539311</v>
      </c>
    </row>
    <row r="59" spans="1:15" s="155" customFormat="1" ht="15" customHeight="1" thickBot="1">
      <c r="A59" s="204" t="s">
        <v>120</v>
      </c>
      <c r="B59" s="205"/>
      <c r="C59" s="206">
        <v>65.082685712083588</v>
      </c>
      <c r="D59" s="207">
        <v>4740.1663572851903</v>
      </c>
      <c r="E59" s="172"/>
      <c r="F59" s="208" t="s">
        <v>120</v>
      </c>
      <c r="G59" s="209"/>
      <c r="H59" s="210"/>
      <c r="I59" s="207">
        <v>4740.1663572851903</v>
      </c>
      <c r="J59" s="172"/>
      <c r="K59" s="208" t="s">
        <v>120</v>
      </c>
      <c r="L59" s="209"/>
      <c r="M59" s="211"/>
      <c r="N59" s="211"/>
      <c r="O59" s="207">
        <v>4740.1663572851903</v>
      </c>
    </row>
    <row r="60" spans="1:15" s="212" customFormat="1" ht="9.75" thickBot="1"/>
    <row r="61" spans="1:15" s="212" customFormat="1" ht="15" customHeight="1" thickBot="1">
      <c r="A61" s="213" t="s">
        <v>125</v>
      </c>
      <c r="B61" s="214"/>
      <c r="C61" s="215"/>
      <c r="D61" s="215"/>
      <c r="E61" s="215"/>
      <c r="F61" s="215"/>
      <c r="G61" s="215"/>
      <c r="H61" s="216"/>
      <c r="I61" s="217" t="s">
        <v>126</v>
      </c>
      <c r="J61" s="217"/>
      <c r="K61" s="217"/>
      <c r="L61" s="217"/>
      <c r="M61" s="217"/>
      <c r="N61" s="217"/>
      <c r="O61" s="218"/>
    </row>
    <row r="62" spans="1:15" s="212" customFormat="1" ht="15" customHeight="1" thickBot="1">
      <c r="A62" s="219" t="s">
        <v>103</v>
      </c>
      <c r="B62" s="215"/>
      <c r="C62" s="215"/>
      <c r="D62" s="215"/>
      <c r="E62" s="215"/>
      <c r="F62" s="215"/>
      <c r="G62" s="215"/>
      <c r="H62" s="216"/>
      <c r="I62" s="220" t="s">
        <v>127</v>
      </c>
      <c r="J62" s="220"/>
      <c r="K62" s="220"/>
      <c r="L62" s="220"/>
      <c r="M62" s="220"/>
      <c r="N62" s="220"/>
      <c r="O62" s="221"/>
    </row>
  </sheetData>
  <sheetProtection sheet="1" objects="1" scenarios="1"/>
  <mergeCells count="6">
    <mergeCell ref="I62:O62"/>
    <mergeCell ref="A2:B4"/>
    <mergeCell ref="F2:G4"/>
    <mergeCell ref="K2:L4"/>
    <mergeCell ref="M2:M4"/>
    <mergeCell ref="I61:O61"/>
  </mergeCells>
  <printOptions horizontalCentered="1"/>
  <pageMargins left="0" right="0" top="0.19685039370078741" bottom="0.59055118110236227" header="0.31496062992125984" footer="0.31496062992125984"/>
  <pageSetup paperSize="9" scale="8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3"/>
  <sheetViews>
    <sheetView zoomScale="155" zoomScaleNormal="155" workbookViewId="0">
      <pane xSplit="1" ySplit="4" topLeftCell="B5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baseColWidth="10" defaultColWidth="10.7109375" defaultRowHeight="7.5" customHeight="1"/>
  <cols>
    <col min="1" max="1" width="20.7109375" style="4" customWidth="1"/>
    <col min="2" max="2" width="11.7109375" style="4" customWidth="1"/>
    <col min="3" max="3" width="8.7109375" style="4" customWidth="1"/>
    <col min="4" max="4" width="11.7109375" style="4" customWidth="1"/>
    <col min="5" max="5" width="8.7109375" style="4" customWidth="1"/>
    <col min="6" max="6" width="11.7109375" style="4" customWidth="1"/>
    <col min="7" max="7" width="12.28515625" style="4" customWidth="1"/>
    <col min="8" max="8" width="11.7109375" style="4" customWidth="1"/>
    <col min="9" max="9" width="8.7109375" style="4" customWidth="1"/>
    <col min="10" max="10" width="5.7109375" style="4" customWidth="1"/>
    <col min="11" max="51" width="10.7109375" style="95"/>
    <col min="52" max="16384" width="10.7109375" style="4"/>
  </cols>
  <sheetData>
    <row r="1" spans="1:10" s="94" customFormat="1" ht="24.95" customHeight="1" thickBot="1">
      <c r="A1" s="26" t="s">
        <v>108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2.6" customHeight="1">
      <c r="A2" s="84" t="s">
        <v>63</v>
      </c>
      <c r="B2" s="69" t="s">
        <v>55</v>
      </c>
      <c r="C2" s="70" t="s">
        <v>109</v>
      </c>
      <c r="D2" s="70" t="s">
        <v>55</v>
      </c>
      <c r="E2" s="69" t="s">
        <v>77</v>
      </c>
      <c r="F2" s="70" t="s">
        <v>70</v>
      </c>
      <c r="G2" s="69" t="s">
        <v>71</v>
      </c>
      <c r="H2" s="70" t="s">
        <v>72</v>
      </c>
      <c r="I2" s="70" t="s">
        <v>110</v>
      </c>
      <c r="J2" s="71" t="s">
        <v>80</v>
      </c>
    </row>
    <row r="3" spans="1:10" s="2" customFormat="1" ht="12.6" customHeight="1">
      <c r="A3" s="85"/>
      <c r="B3" s="18" t="s">
        <v>74</v>
      </c>
      <c r="C3" s="17">
        <v>2009</v>
      </c>
      <c r="D3" s="18" t="s">
        <v>114</v>
      </c>
      <c r="E3" s="18" t="s">
        <v>76</v>
      </c>
      <c r="F3" s="18" t="s">
        <v>73</v>
      </c>
      <c r="G3" s="18" t="s">
        <v>79</v>
      </c>
      <c r="H3" s="18" t="s">
        <v>113</v>
      </c>
      <c r="I3" s="18" t="s">
        <v>111</v>
      </c>
      <c r="J3" s="72" t="s">
        <v>78</v>
      </c>
    </row>
    <row r="4" spans="1:10" s="2" customFormat="1" ht="12.6" customHeight="1" thickBot="1">
      <c r="A4" s="86"/>
      <c r="B4" s="75">
        <v>2010</v>
      </c>
      <c r="C4" s="75"/>
      <c r="D4" s="76" t="s">
        <v>115</v>
      </c>
      <c r="E4" s="75">
        <v>2009</v>
      </c>
      <c r="F4" s="76" t="s">
        <v>74</v>
      </c>
      <c r="G4" s="76" t="s">
        <v>75</v>
      </c>
      <c r="H4" s="76" t="s">
        <v>81</v>
      </c>
      <c r="I4" s="76"/>
      <c r="J4" s="77">
        <v>2010</v>
      </c>
    </row>
    <row r="5" spans="1:10" s="2" customFormat="1" ht="14.25" customHeight="1">
      <c r="A5" s="29" t="s">
        <v>0</v>
      </c>
      <c r="B5" s="74">
        <f>'Perequation horizontale'!B6+'Perequation horizontale'!E6</f>
        <v>11619160.598045779</v>
      </c>
      <c r="C5" s="74">
        <v>32819</v>
      </c>
      <c r="D5" s="74">
        <f>B5/C5</f>
        <v>354.03761839318014</v>
      </c>
      <c r="E5" s="74">
        <v>6205.7167904461439</v>
      </c>
      <c r="F5" s="74">
        <f>E5-D5</f>
        <v>5851.6791720529636</v>
      </c>
      <c r="G5" s="74">
        <f>F5-($E$58)</f>
        <v>1111.5128147677733</v>
      </c>
      <c r="H5" s="74" t="str">
        <f>IF((F5)&gt;($E$59),"",F5-($E$59))</f>
        <v/>
      </c>
      <c r="I5" s="222" t="str">
        <f t="shared" ref="I5:I57" si="0">IF(H5&lt;0,H5*C5,"")</f>
        <v/>
      </c>
      <c r="J5" s="223">
        <v>62</v>
      </c>
    </row>
    <row r="6" spans="1:10" s="2" customFormat="1" ht="14.25" customHeight="1">
      <c r="A6" s="29" t="s">
        <v>1</v>
      </c>
      <c r="B6" s="16">
        <f>'Perequation horizontale'!B7+'Perequation horizontale'!E7</f>
        <v>178353.74181431453</v>
      </c>
      <c r="C6" s="16">
        <v>2467</v>
      </c>
      <c r="D6" s="16">
        <f t="shared" ref="D6:D57" si="1">B6/C6</f>
        <v>72.295801302924417</v>
      </c>
      <c r="E6" s="16">
        <v>5044.757947284078</v>
      </c>
      <c r="F6" s="16">
        <f t="shared" ref="F6:F57" si="2">E6-D6</f>
        <v>4972.4621459811533</v>
      </c>
      <c r="G6" s="16">
        <f t="shared" ref="G6:G57" si="3">F6-($E$58)</f>
        <v>232.29578869596298</v>
      </c>
      <c r="H6" s="16" t="str">
        <f t="shared" ref="H6:H57" si="4">IF((F6)&gt;($E$59),"",F6-($E$59))</f>
        <v/>
      </c>
      <c r="I6" s="224" t="str">
        <f t="shared" si="0"/>
        <v/>
      </c>
      <c r="J6" s="225">
        <v>65</v>
      </c>
    </row>
    <row r="7" spans="1:10" s="2" customFormat="1" ht="14.25" customHeight="1">
      <c r="A7" s="29" t="s">
        <v>2</v>
      </c>
      <c r="B7" s="16">
        <f>'Perequation horizontale'!B8+'Perequation horizontale'!E8</f>
        <v>1259659.0534748752</v>
      </c>
      <c r="C7" s="16">
        <v>3105</v>
      </c>
      <c r="D7" s="16">
        <f t="shared" si="1"/>
        <v>405.6872958051128</v>
      </c>
      <c r="E7" s="16">
        <v>6299.7774094136585</v>
      </c>
      <c r="F7" s="16">
        <f t="shared" si="2"/>
        <v>5894.0901136085458</v>
      </c>
      <c r="G7" s="16">
        <f t="shared" si="3"/>
        <v>1153.9237563233555</v>
      </c>
      <c r="H7" s="16" t="str">
        <f t="shared" si="4"/>
        <v/>
      </c>
      <c r="I7" s="224" t="str">
        <f t="shared" si="0"/>
        <v/>
      </c>
      <c r="J7" s="225">
        <v>61</v>
      </c>
    </row>
    <row r="8" spans="1:10" s="2" customFormat="1" ht="14.25" customHeight="1">
      <c r="A8" s="31" t="s">
        <v>52</v>
      </c>
      <c r="B8" s="16">
        <f>'Perequation horizontale'!B9+'Perequation horizontale'!E9</f>
        <v>816556.45869098394</v>
      </c>
      <c r="C8" s="16">
        <v>4856</v>
      </c>
      <c r="D8" s="16">
        <f t="shared" si="1"/>
        <v>168.15413070242667</v>
      </c>
      <c r="E8" s="16">
        <v>5318.5313624808832</v>
      </c>
      <c r="F8" s="16">
        <f t="shared" si="2"/>
        <v>5150.3772317784569</v>
      </c>
      <c r="G8" s="16">
        <f t="shared" si="3"/>
        <v>410.2108744932666</v>
      </c>
      <c r="H8" s="16" t="str">
        <f t="shared" si="4"/>
        <v/>
      </c>
      <c r="I8" s="224" t="str">
        <f t="shared" si="0"/>
        <v/>
      </c>
      <c r="J8" s="226">
        <v>52</v>
      </c>
    </row>
    <row r="9" spans="1:10" s="2" customFormat="1" ht="14.25" customHeight="1">
      <c r="A9" s="29" t="s">
        <v>3</v>
      </c>
      <c r="B9" s="16">
        <f>'Perequation horizontale'!B10+'Perequation horizontale'!E10</f>
        <v>9160.2543220897005</v>
      </c>
      <c r="C9" s="16">
        <v>1502</v>
      </c>
      <c r="D9" s="16">
        <f t="shared" si="1"/>
        <v>6.0987046085816914</v>
      </c>
      <c r="E9" s="16">
        <v>4559.7768261781393</v>
      </c>
      <c r="F9" s="16">
        <f t="shared" si="2"/>
        <v>4553.6781215695573</v>
      </c>
      <c r="G9" s="16">
        <f t="shared" si="3"/>
        <v>-186.48823571563298</v>
      </c>
      <c r="H9" s="16" t="str">
        <f t="shared" si="4"/>
        <v/>
      </c>
      <c r="I9" s="224" t="str">
        <f t="shared" si="0"/>
        <v/>
      </c>
      <c r="J9" s="225">
        <v>61</v>
      </c>
    </row>
    <row r="10" spans="1:10" s="2" customFormat="1" ht="14.25" customHeight="1">
      <c r="A10" s="29" t="s">
        <v>4</v>
      </c>
      <c r="B10" s="16">
        <f>'Perequation horizontale'!B11+'Perequation horizontale'!E11</f>
        <v>-492130.92468804657</v>
      </c>
      <c r="C10" s="16">
        <v>1912</v>
      </c>
      <c r="D10" s="16">
        <f t="shared" si="1"/>
        <v>-257.39065098747204</v>
      </c>
      <c r="E10" s="16">
        <v>3747.2827782898494</v>
      </c>
      <c r="F10" s="16">
        <f t="shared" si="2"/>
        <v>4004.6734292773212</v>
      </c>
      <c r="G10" s="16">
        <f t="shared" si="3"/>
        <v>-735.49292800786907</v>
      </c>
      <c r="H10" s="16" t="str">
        <f t="shared" si="4"/>
        <v/>
      </c>
      <c r="I10" s="224" t="str">
        <f t="shared" si="0"/>
        <v/>
      </c>
      <c r="J10" s="225">
        <v>74</v>
      </c>
    </row>
    <row r="11" spans="1:10" s="2" customFormat="1" ht="14.25" customHeight="1">
      <c r="A11" s="29" t="s">
        <v>5</v>
      </c>
      <c r="B11" s="16">
        <f>'Perequation horizontale'!B12+'Perequation horizontale'!E12</f>
        <v>51067.773115914104</v>
      </c>
      <c r="C11" s="16">
        <v>282</v>
      </c>
      <c r="D11" s="16">
        <f t="shared" si="1"/>
        <v>181.0913940280642</v>
      </c>
      <c r="E11" s="16">
        <v>5628.6657051354487</v>
      </c>
      <c r="F11" s="16">
        <f t="shared" si="2"/>
        <v>5447.5743111073843</v>
      </c>
      <c r="G11" s="16">
        <f t="shared" si="3"/>
        <v>707.40795382219403</v>
      </c>
      <c r="H11" s="16" t="str">
        <f t="shared" si="4"/>
        <v/>
      </c>
      <c r="I11" s="224" t="str">
        <f t="shared" si="0"/>
        <v/>
      </c>
      <c r="J11" s="225">
        <v>73</v>
      </c>
    </row>
    <row r="12" spans="1:10" s="2" customFormat="1" ht="14.25" customHeight="1">
      <c r="A12" s="29" t="s">
        <v>6</v>
      </c>
      <c r="B12" s="16">
        <f>'Perequation horizontale'!B13+'Perequation horizontale'!E13</f>
        <v>-115515.54310323216</v>
      </c>
      <c r="C12" s="16">
        <v>4424</v>
      </c>
      <c r="D12" s="16">
        <f t="shared" si="1"/>
        <v>-26.111108296390633</v>
      </c>
      <c r="E12" s="16">
        <v>4375.7366134682388</v>
      </c>
      <c r="F12" s="16">
        <f t="shared" si="2"/>
        <v>4401.8477217646296</v>
      </c>
      <c r="G12" s="16">
        <f t="shared" si="3"/>
        <v>-338.31863552056075</v>
      </c>
      <c r="H12" s="16" t="str">
        <f t="shared" si="4"/>
        <v/>
      </c>
      <c r="I12" s="224" t="str">
        <f t="shared" si="0"/>
        <v/>
      </c>
      <c r="J12" s="225">
        <v>61</v>
      </c>
    </row>
    <row r="13" spans="1:10" s="2" customFormat="1" ht="14.25" customHeight="1">
      <c r="A13" s="29" t="s">
        <v>7</v>
      </c>
      <c r="B13" s="16">
        <f>'Perequation horizontale'!B14+'Perequation horizontale'!E14</f>
        <v>-337152.25329883711</v>
      </c>
      <c r="C13" s="16">
        <v>958</v>
      </c>
      <c r="D13" s="16">
        <f t="shared" si="1"/>
        <v>-351.93345855828511</v>
      </c>
      <c r="E13" s="16">
        <v>3645.1143834918767</v>
      </c>
      <c r="F13" s="16">
        <f t="shared" si="2"/>
        <v>3997.0478420501618</v>
      </c>
      <c r="G13" s="16">
        <f t="shared" si="3"/>
        <v>-743.11851523502855</v>
      </c>
      <c r="H13" s="16" t="str">
        <f t="shared" si="4"/>
        <v/>
      </c>
      <c r="I13" s="224" t="str">
        <f t="shared" si="0"/>
        <v/>
      </c>
      <c r="J13" s="225">
        <v>68</v>
      </c>
    </row>
    <row r="14" spans="1:10" s="2" customFormat="1" ht="14.25" customHeight="1">
      <c r="A14" s="29" t="s">
        <v>8</v>
      </c>
      <c r="B14" s="16">
        <f>'Perequation horizontale'!B15+'Perequation horizontale'!E15</f>
        <v>-1058399.0018388303</v>
      </c>
      <c r="C14" s="16">
        <v>4967</v>
      </c>
      <c r="D14" s="16">
        <f t="shared" si="1"/>
        <v>-213.0861690837186</v>
      </c>
      <c r="E14" s="16">
        <v>4072.9854425438384</v>
      </c>
      <c r="F14" s="16">
        <f t="shared" si="2"/>
        <v>4286.0716116275571</v>
      </c>
      <c r="G14" s="16">
        <f t="shared" si="3"/>
        <v>-454.09474565763321</v>
      </c>
      <c r="H14" s="16" t="str">
        <f t="shared" si="4"/>
        <v/>
      </c>
      <c r="I14" s="224" t="str">
        <f t="shared" si="0"/>
        <v/>
      </c>
      <c r="J14" s="225">
        <v>68</v>
      </c>
    </row>
    <row r="15" spans="1:10" s="2" customFormat="1" ht="14.25" customHeight="1">
      <c r="A15" s="29" t="s">
        <v>9</v>
      </c>
      <c r="B15" s="16">
        <f>'Perequation horizontale'!B16+'Perequation horizontale'!E16</f>
        <v>131053.93617138971</v>
      </c>
      <c r="C15" s="16">
        <v>4522</v>
      </c>
      <c r="D15" s="16">
        <f t="shared" si="1"/>
        <v>28.981410033478486</v>
      </c>
      <c r="E15" s="16">
        <v>4705.5542689531958</v>
      </c>
      <c r="F15" s="16">
        <f t="shared" si="2"/>
        <v>4676.572858919717</v>
      </c>
      <c r="G15" s="16">
        <f t="shared" si="3"/>
        <v>-63.593498365473351</v>
      </c>
      <c r="H15" s="16" t="str">
        <f t="shared" si="4"/>
        <v/>
      </c>
      <c r="I15" s="224" t="str">
        <f t="shared" si="0"/>
        <v/>
      </c>
      <c r="J15" s="225">
        <v>63</v>
      </c>
    </row>
    <row r="16" spans="1:10" s="2" customFormat="1" ht="14.25" customHeight="1">
      <c r="A16" s="29" t="s">
        <v>10</v>
      </c>
      <c r="B16" s="16">
        <f>'Perequation horizontale'!B17+'Perequation horizontale'!E17</f>
        <v>248518.35199910903</v>
      </c>
      <c r="C16" s="16">
        <v>5590</v>
      </c>
      <c r="D16" s="16">
        <f t="shared" si="1"/>
        <v>44.457665831683187</v>
      </c>
      <c r="E16" s="16">
        <v>5075.0287948095274</v>
      </c>
      <c r="F16" s="16">
        <f t="shared" si="2"/>
        <v>5030.5711289778446</v>
      </c>
      <c r="G16" s="16">
        <f t="shared" si="3"/>
        <v>290.40477169265432</v>
      </c>
      <c r="H16" s="16" t="str">
        <f t="shared" si="4"/>
        <v/>
      </c>
      <c r="I16" s="224" t="str">
        <f t="shared" si="0"/>
        <v/>
      </c>
      <c r="J16" s="225">
        <v>60</v>
      </c>
    </row>
    <row r="17" spans="1:10" s="2" customFormat="1" ht="14.25" customHeight="1">
      <c r="A17" s="29" t="s">
        <v>11</v>
      </c>
      <c r="B17" s="16">
        <f>'Perequation horizontale'!B18+'Perequation horizontale'!E18</f>
        <v>1474918.8491478125</v>
      </c>
      <c r="C17" s="16">
        <v>1590</v>
      </c>
      <c r="D17" s="16">
        <f t="shared" si="1"/>
        <v>927.62191770302672</v>
      </c>
      <c r="E17" s="16">
        <v>7728.6525057082417</v>
      </c>
      <c r="F17" s="16">
        <f t="shared" si="2"/>
        <v>6801.0305880052147</v>
      </c>
      <c r="G17" s="16">
        <f t="shared" si="3"/>
        <v>2060.8642307200244</v>
      </c>
      <c r="H17" s="16" t="str">
        <f t="shared" si="4"/>
        <v/>
      </c>
      <c r="I17" s="224" t="str">
        <f t="shared" si="0"/>
        <v/>
      </c>
      <c r="J17" s="225">
        <v>57</v>
      </c>
    </row>
    <row r="18" spans="1:10" s="2" customFormat="1" ht="14.25" customHeight="1">
      <c r="A18" s="29" t="s">
        <v>12</v>
      </c>
      <c r="B18" s="16">
        <f>'Perequation horizontale'!B19+'Perequation horizontale'!E19</f>
        <v>-1289789.1661987433</v>
      </c>
      <c r="C18" s="16">
        <v>5770</v>
      </c>
      <c r="D18" s="16">
        <f t="shared" si="1"/>
        <v>-223.53365098765047</v>
      </c>
      <c r="E18" s="16">
        <v>4049.8020718722328</v>
      </c>
      <c r="F18" s="16">
        <f t="shared" si="2"/>
        <v>4273.3357228598834</v>
      </c>
      <c r="G18" s="16">
        <f t="shared" si="3"/>
        <v>-466.83063442530693</v>
      </c>
      <c r="H18" s="16" t="str">
        <f t="shared" si="4"/>
        <v/>
      </c>
      <c r="I18" s="224" t="str">
        <f t="shared" si="0"/>
        <v/>
      </c>
      <c r="J18" s="225">
        <v>67</v>
      </c>
    </row>
    <row r="19" spans="1:10" s="2" customFormat="1" ht="14.25" customHeight="1">
      <c r="A19" s="29" t="s">
        <v>13</v>
      </c>
      <c r="B19" s="16">
        <f>'Perequation horizontale'!B20+'Perequation horizontale'!E20</f>
        <v>437496.56057485507</v>
      </c>
      <c r="C19" s="16">
        <v>4580</v>
      </c>
      <c r="D19" s="16">
        <f t="shared" si="1"/>
        <v>95.523266501060064</v>
      </c>
      <c r="E19" s="16">
        <v>5267.4526584444711</v>
      </c>
      <c r="F19" s="16">
        <f t="shared" si="2"/>
        <v>5171.9293919434112</v>
      </c>
      <c r="G19" s="16">
        <f t="shared" si="3"/>
        <v>431.76303465822093</v>
      </c>
      <c r="H19" s="16" t="str">
        <f t="shared" si="4"/>
        <v/>
      </c>
      <c r="I19" s="224" t="str">
        <f t="shared" si="0"/>
        <v/>
      </c>
      <c r="J19" s="225">
        <v>69</v>
      </c>
    </row>
    <row r="20" spans="1:10" s="2" customFormat="1" ht="14.25" customHeight="1">
      <c r="A20" s="29" t="s">
        <v>14</v>
      </c>
      <c r="B20" s="16">
        <f>'Perequation horizontale'!B21+'Perequation horizontale'!E21</f>
        <v>54069.414167821094</v>
      </c>
      <c r="C20" s="16">
        <v>1767</v>
      </c>
      <c r="D20" s="16">
        <f t="shared" si="1"/>
        <v>30.599555273243404</v>
      </c>
      <c r="E20" s="16">
        <v>5033.569294417257</v>
      </c>
      <c r="F20" s="16">
        <f t="shared" si="2"/>
        <v>5002.9697391440131</v>
      </c>
      <c r="G20" s="16">
        <f t="shared" si="3"/>
        <v>262.80338185882283</v>
      </c>
      <c r="H20" s="16" t="str">
        <f t="shared" si="4"/>
        <v/>
      </c>
      <c r="I20" s="224" t="str">
        <f t="shared" si="0"/>
        <v/>
      </c>
      <c r="J20" s="225">
        <v>60</v>
      </c>
    </row>
    <row r="21" spans="1:10" s="2" customFormat="1" ht="14.25" customHeight="1">
      <c r="A21" s="29" t="s">
        <v>15</v>
      </c>
      <c r="B21" s="16">
        <f>'Perequation horizontale'!B22+'Perequation horizontale'!E22</f>
        <v>9094.7474501163015</v>
      </c>
      <c r="C21" s="16">
        <v>1079</v>
      </c>
      <c r="D21" s="16">
        <f t="shared" si="1"/>
        <v>8.4288669602560713</v>
      </c>
      <c r="E21" s="16">
        <v>5030.8846401082174</v>
      </c>
      <c r="F21" s="16">
        <f t="shared" si="2"/>
        <v>5022.4557731479617</v>
      </c>
      <c r="G21" s="16">
        <f t="shared" si="3"/>
        <v>282.28941586277142</v>
      </c>
      <c r="H21" s="16" t="str">
        <f t="shared" si="4"/>
        <v/>
      </c>
      <c r="I21" s="224" t="str">
        <f t="shared" si="0"/>
        <v/>
      </c>
      <c r="J21" s="225">
        <v>68</v>
      </c>
    </row>
    <row r="22" spans="1:10" s="2" customFormat="1" ht="14.25" customHeight="1">
      <c r="A22" s="29" t="s">
        <v>16</v>
      </c>
      <c r="B22" s="16">
        <f>'Perequation horizontale'!B23+'Perequation horizontale'!E23</f>
        <v>-63727.086520431338</v>
      </c>
      <c r="C22" s="16">
        <v>102</v>
      </c>
      <c r="D22" s="16">
        <f t="shared" si="1"/>
        <v>-624.7753580434445</v>
      </c>
      <c r="E22" s="16">
        <v>2845.758369453044</v>
      </c>
      <c r="F22" s="16">
        <f t="shared" si="2"/>
        <v>3470.5337274964886</v>
      </c>
      <c r="G22" s="16">
        <f t="shared" si="3"/>
        <v>-1269.6326297887017</v>
      </c>
      <c r="H22" s="16"/>
      <c r="I22" s="224" t="str">
        <f t="shared" si="0"/>
        <v/>
      </c>
      <c r="J22" s="227">
        <v>65</v>
      </c>
    </row>
    <row r="23" spans="1:10" s="2" customFormat="1" ht="14.25" customHeight="1">
      <c r="A23" s="29" t="s">
        <v>17</v>
      </c>
      <c r="B23" s="16">
        <f>'Perequation horizontale'!B24+'Perequation horizontale'!E24</f>
        <v>-6411.0318479635416</v>
      </c>
      <c r="C23" s="16">
        <v>3792</v>
      </c>
      <c r="D23" s="16">
        <f t="shared" si="1"/>
        <v>-1.690672955686588</v>
      </c>
      <c r="E23" s="16">
        <v>4983.0422253236575</v>
      </c>
      <c r="F23" s="16">
        <f t="shared" si="2"/>
        <v>4984.7328982793442</v>
      </c>
      <c r="G23" s="16">
        <f t="shared" si="3"/>
        <v>244.56654099415391</v>
      </c>
      <c r="H23" s="16" t="str">
        <f t="shared" si="4"/>
        <v/>
      </c>
      <c r="I23" s="224" t="str">
        <f t="shared" si="0"/>
        <v/>
      </c>
      <c r="J23" s="225">
        <v>66</v>
      </c>
    </row>
    <row r="24" spans="1:10" s="2" customFormat="1" ht="14.25" customHeight="1">
      <c r="A24" s="29" t="s">
        <v>18</v>
      </c>
      <c r="B24" s="16">
        <f>'Perequation horizontale'!B25+'Perequation horizontale'!E25</f>
        <v>562178.12242780288</v>
      </c>
      <c r="C24" s="16">
        <v>1906</v>
      </c>
      <c r="D24" s="16">
        <f t="shared" si="1"/>
        <v>294.95179560745169</v>
      </c>
      <c r="E24" s="16">
        <v>5753.6275844555203</v>
      </c>
      <c r="F24" s="16">
        <f t="shared" si="2"/>
        <v>5458.6757888480688</v>
      </c>
      <c r="G24" s="16">
        <f t="shared" si="3"/>
        <v>718.50943156287849</v>
      </c>
      <c r="H24" s="16" t="str">
        <f t="shared" si="4"/>
        <v/>
      </c>
      <c r="I24" s="224" t="str">
        <f t="shared" si="0"/>
        <v/>
      </c>
      <c r="J24" s="223">
        <v>60</v>
      </c>
    </row>
    <row r="25" spans="1:10" s="2" customFormat="1" ht="14.25" customHeight="1">
      <c r="A25" s="29" t="s">
        <v>19</v>
      </c>
      <c r="B25" s="16">
        <f>'Perequation horizontale'!B26+'Perequation horizontale'!E26</f>
        <v>-178655.06504753549</v>
      </c>
      <c r="C25" s="16">
        <v>2447</v>
      </c>
      <c r="D25" s="16">
        <f t="shared" si="1"/>
        <v>-73.009834510639763</v>
      </c>
      <c r="E25" s="16">
        <v>4386.0488557417257</v>
      </c>
      <c r="F25" s="16">
        <f t="shared" si="2"/>
        <v>4459.0586902523655</v>
      </c>
      <c r="G25" s="16">
        <f t="shared" si="3"/>
        <v>-281.10766703282479</v>
      </c>
      <c r="H25" s="16" t="str">
        <f t="shared" si="4"/>
        <v/>
      </c>
      <c r="I25" s="224" t="str">
        <f t="shared" si="0"/>
        <v/>
      </c>
      <c r="J25" s="225">
        <v>70</v>
      </c>
    </row>
    <row r="26" spans="1:10" s="2" customFormat="1" ht="14.25" customHeight="1">
      <c r="A26" s="29" t="s">
        <v>20</v>
      </c>
      <c r="B26" s="16">
        <f>'Perequation horizontale'!B27+'Perequation horizontale'!E27</f>
        <v>-92763.078742881073</v>
      </c>
      <c r="C26" s="16">
        <v>210</v>
      </c>
      <c r="D26" s="16">
        <f t="shared" si="1"/>
        <v>-441.72894639467177</v>
      </c>
      <c r="E26" s="16">
        <v>3226.7378257006148</v>
      </c>
      <c r="F26" s="16">
        <f t="shared" si="2"/>
        <v>3668.4667720952866</v>
      </c>
      <c r="G26" s="16">
        <f t="shared" si="3"/>
        <v>-1071.6995851899037</v>
      </c>
      <c r="H26" s="16"/>
      <c r="I26" s="224" t="str">
        <f t="shared" si="0"/>
        <v/>
      </c>
      <c r="J26" s="225">
        <v>55</v>
      </c>
    </row>
    <row r="27" spans="1:10" s="2" customFormat="1" ht="14.25" customHeight="1">
      <c r="A27" s="79" t="s">
        <v>21</v>
      </c>
      <c r="B27" s="16">
        <f>'Perequation horizontale'!B28+'Perequation horizontale'!E28</f>
        <v>-176581.77798426204</v>
      </c>
      <c r="C27" s="16">
        <v>236</v>
      </c>
      <c r="D27" s="16">
        <f t="shared" si="1"/>
        <v>-748.22787281466969</v>
      </c>
      <c r="E27" s="16">
        <v>2485.8248122432929</v>
      </c>
      <c r="F27" s="16">
        <f t="shared" si="2"/>
        <v>3234.0526850579627</v>
      </c>
      <c r="G27" s="16">
        <f t="shared" si="3"/>
        <v>-1506.1136722272277</v>
      </c>
      <c r="H27" s="16">
        <f t="shared" si="4"/>
        <v>-632.02699594383876</v>
      </c>
      <c r="I27" s="228">
        <f>IF(H27&lt;0,H27*C27,"")-0.12</f>
        <v>-149158.49104274594</v>
      </c>
      <c r="J27" s="225">
        <v>77</v>
      </c>
    </row>
    <row r="28" spans="1:10" s="2" customFormat="1" ht="14.25" customHeight="1">
      <c r="A28" s="29" t="s">
        <v>22</v>
      </c>
      <c r="B28" s="16">
        <f>'Perequation horizontale'!B29+'Perequation horizontale'!E29</f>
        <v>118917.1529736527</v>
      </c>
      <c r="C28" s="16">
        <v>254</v>
      </c>
      <c r="D28" s="16">
        <f t="shared" si="1"/>
        <v>468.17776761280589</v>
      </c>
      <c r="E28" s="16">
        <v>6120.1584479780931</v>
      </c>
      <c r="F28" s="16">
        <f t="shared" si="2"/>
        <v>5651.9806803652873</v>
      </c>
      <c r="G28" s="16">
        <f t="shared" si="3"/>
        <v>911.81432308009698</v>
      </c>
      <c r="H28" s="16" t="str">
        <f t="shared" si="4"/>
        <v/>
      </c>
      <c r="I28" s="228"/>
      <c r="J28" s="225">
        <v>60</v>
      </c>
    </row>
    <row r="29" spans="1:10" s="2" customFormat="1" ht="14.25" customHeight="1">
      <c r="A29" s="79" t="s">
        <v>53</v>
      </c>
      <c r="B29" s="16">
        <f>'Perequation horizontale'!B30+'Perequation horizontale'!E30</f>
        <v>-4964783.5279929284</v>
      </c>
      <c r="C29" s="16">
        <v>10864</v>
      </c>
      <c r="D29" s="16">
        <f t="shared" si="1"/>
        <v>-456.99406553690432</v>
      </c>
      <c r="E29" s="16">
        <v>3374.1002701215625</v>
      </c>
      <c r="F29" s="16">
        <f t="shared" si="2"/>
        <v>3831.0943356584667</v>
      </c>
      <c r="G29" s="16">
        <f t="shared" si="3"/>
        <v>-909.07202162672365</v>
      </c>
      <c r="H29" s="16">
        <f t="shared" si="4"/>
        <v>-34.985345343334757</v>
      </c>
      <c r="I29" s="228">
        <f>IF(H29&lt;0,H29*C29,"")-0.17</f>
        <v>-380080.96180998877</v>
      </c>
      <c r="J29" s="226">
        <v>72</v>
      </c>
    </row>
    <row r="30" spans="1:10" s="2" customFormat="1" ht="14.25" customHeight="1">
      <c r="A30" s="29" t="s">
        <v>23</v>
      </c>
      <c r="B30" s="16">
        <f>'Perequation horizontale'!B31+'Perequation horizontale'!E31</f>
        <v>-45530.862915343867</v>
      </c>
      <c r="C30" s="16">
        <v>451</v>
      </c>
      <c r="D30" s="16">
        <f t="shared" si="1"/>
        <v>-100.95535014488662</v>
      </c>
      <c r="E30" s="16">
        <v>3760.6955939001796</v>
      </c>
      <c r="F30" s="16">
        <f t="shared" si="2"/>
        <v>3861.6509440450664</v>
      </c>
      <c r="G30" s="16">
        <f t="shared" si="3"/>
        <v>-878.51541324012396</v>
      </c>
      <c r="H30" s="16"/>
      <c r="I30" s="228" t="str">
        <f t="shared" si="0"/>
        <v/>
      </c>
      <c r="J30" s="225">
        <v>64</v>
      </c>
    </row>
    <row r="31" spans="1:10" s="2" customFormat="1" ht="14.25" customHeight="1">
      <c r="A31" s="79" t="s">
        <v>24</v>
      </c>
      <c r="B31" s="16">
        <f>'Perequation horizontale'!B32+'Perequation horizontale'!E32</f>
        <v>-459435.2334797142</v>
      </c>
      <c r="C31" s="16">
        <v>658</v>
      </c>
      <c r="D31" s="16">
        <f t="shared" si="1"/>
        <v>-698.2298381150672</v>
      </c>
      <c r="E31" s="16">
        <v>2880.8971972768281</v>
      </c>
      <c r="F31" s="16">
        <f t="shared" si="2"/>
        <v>3579.1270353918953</v>
      </c>
      <c r="G31" s="16">
        <f t="shared" si="3"/>
        <v>-1161.039321893295</v>
      </c>
      <c r="H31" s="16">
        <f t="shared" si="4"/>
        <v>-286.95264560990609</v>
      </c>
      <c r="I31" s="228">
        <f>IF(H31&lt;0,H31*C31,"")+0.43</f>
        <v>-188814.4108113182</v>
      </c>
      <c r="J31" s="225">
        <v>74</v>
      </c>
    </row>
    <row r="32" spans="1:10" s="2" customFormat="1" ht="14.25" customHeight="1">
      <c r="A32" s="29" t="s">
        <v>25</v>
      </c>
      <c r="B32" s="16">
        <f>'Perequation horizontale'!B33+'Perequation horizontale'!E33</f>
        <v>-543913.94426133647</v>
      </c>
      <c r="C32" s="16">
        <v>2200</v>
      </c>
      <c r="D32" s="16">
        <f t="shared" si="1"/>
        <v>-247.23361102788022</v>
      </c>
      <c r="E32" s="16">
        <v>3847.2928138348293</v>
      </c>
      <c r="F32" s="16">
        <f t="shared" si="2"/>
        <v>4094.5264248627095</v>
      </c>
      <c r="G32" s="16">
        <f t="shared" si="3"/>
        <v>-645.6399324224808</v>
      </c>
      <c r="H32" s="16" t="str">
        <f t="shared" si="4"/>
        <v/>
      </c>
      <c r="I32" s="228" t="str">
        <f t="shared" si="0"/>
        <v/>
      </c>
      <c r="J32" s="225">
        <v>69</v>
      </c>
    </row>
    <row r="33" spans="1:10" s="2" customFormat="1" ht="14.25" customHeight="1">
      <c r="A33" s="29" t="s">
        <v>26</v>
      </c>
      <c r="B33" s="16">
        <f>'Perequation horizontale'!B34+'Perequation horizontale'!E34</f>
        <v>-26412.386937580894</v>
      </c>
      <c r="C33" s="16">
        <v>1768</v>
      </c>
      <c r="D33" s="16">
        <f t="shared" si="1"/>
        <v>-14.939132883247112</v>
      </c>
      <c r="E33" s="16">
        <v>4269.3327644235906</v>
      </c>
      <c r="F33" s="16">
        <f t="shared" si="2"/>
        <v>4284.2718973068377</v>
      </c>
      <c r="G33" s="16">
        <f t="shared" si="3"/>
        <v>-455.89445997835264</v>
      </c>
      <c r="H33" s="16" t="str">
        <f t="shared" si="4"/>
        <v/>
      </c>
      <c r="I33" s="228" t="str">
        <f t="shared" si="0"/>
        <v/>
      </c>
      <c r="J33" s="225">
        <v>74</v>
      </c>
    </row>
    <row r="34" spans="1:10" s="2" customFormat="1" ht="14.25" customHeight="1">
      <c r="A34" s="29" t="s">
        <v>27</v>
      </c>
      <c r="B34" s="16">
        <f>'Perequation horizontale'!B35+'Perequation horizontale'!E35</f>
        <v>-453204.70751352864</v>
      </c>
      <c r="C34" s="16">
        <v>1605</v>
      </c>
      <c r="D34" s="16">
        <f t="shared" si="1"/>
        <v>-282.37053427634186</v>
      </c>
      <c r="E34" s="16">
        <v>4000.6958260907022</v>
      </c>
      <c r="F34" s="16">
        <f t="shared" si="2"/>
        <v>4283.0663603670437</v>
      </c>
      <c r="G34" s="16">
        <f t="shared" si="3"/>
        <v>-457.09999691814664</v>
      </c>
      <c r="H34" s="16" t="str">
        <f t="shared" si="4"/>
        <v/>
      </c>
      <c r="I34" s="228" t="str">
        <f t="shared" si="0"/>
        <v/>
      </c>
      <c r="J34" s="225">
        <v>69</v>
      </c>
    </row>
    <row r="35" spans="1:10" s="2" customFormat="1" ht="14.25" customHeight="1">
      <c r="A35" s="29" t="s">
        <v>28</v>
      </c>
      <c r="B35" s="16">
        <f>'Perequation horizontale'!B36+'Perequation horizontale'!E36</f>
        <v>-168193.26159530738</v>
      </c>
      <c r="C35" s="16">
        <v>442</v>
      </c>
      <c r="D35" s="16">
        <f t="shared" si="1"/>
        <v>-380.5277411658538</v>
      </c>
      <c r="E35" s="16">
        <v>3650.3452823017324</v>
      </c>
      <c r="F35" s="16">
        <f t="shared" si="2"/>
        <v>4030.8730234675863</v>
      </c>
      <c r="G35" s="16">
        <f t="shared" si="3"/>
        <v>-709.29333381760398</v>
      </c>
      <c r="H35" s="16" t="str">
        <f t="shared" si="4"/>
        <v/>
      </c>
      <c r="I35" s="228" t="str">
        <f t="shared" si="0"/>
        <v/>
      </c>
      <c r="J35" s="225">
        <v>70</v>
      </c>
    </row>
    <row r="36" spans="1:10" s="2" customFormat="1" ht="14.25" customHeight="1">
      <c r="A36" s="29" t="s">
        <v>29</v>
      </c>
      <c r="B36" s="16">
        <f>'Perequation horizontale'!B37+'Perequation horizontale'!E37</f>
        <v>15626.628841869022</v>
      </c>
      <c r="C36" s="16">
        <v>215</v>
      </c>
      <c r="D36" s="16">
        <f t="shared" si="1"/>
        <v>72.681994613344287</v>
      </c>
      <c r="E36" s="16">
        <v>5080.0675622931331</v>
      </c>
      <c r="F36" s="16">
        <f t="shared" si="2"/>
        <v>5007.3855676797884</v>
      </c>
      <c r="G36" s="16">
        <f t="shared" si="3"/>
        <v>267.21921039459812</v>
      </c>
      <c r="H36" s="16" t="str">
        <f t="shared" si="4"/>
        <v/>
      </c>
      <c r="I36" s="228" t="str">
        <f t="shared" si="0"/>
        <v/>
      </c>
      <c r="J36" s="225">
        <v>72</v>
      </c>
    </row>
    <row r="37" spans="1:10" s="2" customFormat="1" ht="14.25" customHeight="1">
      <c r="A37" s="29" t="s">
        <v>30</v>
      </c>
      <c r="B37" s="16">
        <f>'Perequation horizontale'!B38+'Perequation horizontale'!E38</f>
        <v>-281619.56759394344</v>
      </c>
      <c r="C37" s="16">
        <v>1196</v>
      </c>
      <c r="D37" s="16">
        <f t="shared" si="1"/>
        <v>-235.46786588122362</v>
      </c>
      <c r="E37" s="16">
        <v>3872.7864387002205</v>
      </c>
      <c r="F37" s="16">
        <f t="shared" si="2"/>
        <v>4108.2543045814446</v>
      </c>
      <c r="G37" s="16">
        <f t="shared" si="3"/>
        <v>-631.91205270374576</v>
      </c>
      <c r="H37" s="16" t="str">
        <f t="shared" si="4"/>
        <v/>
      </c>
      <c r="I37" s="228" t="str">
        <f t="shared" si="0"/>
        <v/>
      </c>
      <c r="J37" s="225">
        <v>66</v>
      </c>
    </row>
    <row r="38" spans="1:10" s="2" customFormat="1" ht="14.25" customHeight="1">
      <c r="A38" s="29" t="s">
        <v>31</v>
      </c>
      <c r="B38" s="16">
        <f>'Perequation horizontale'!B39+'Perequation horizontale'!E39</f>
        <v>4331.7376415064909</v>
      </c>
      <c r="C38" s="16">
        <v>793</v>
      </c>
      <c r="D38" s="16">
        <f t="shared" si="1"/>
        <v>5.4624686525933051</v>
      </c>
      <c r="E38" s="16">
        <v>4772.4048030531885</v>
      </c>
      <c r="F38" s="16">
        <f t="shared" si="2"/>
        <v>4766.9423344005954</v>
      </c>
      <c r="G38" s="16">
        <f t="shared" si="3"/>
        <v>26.775977115405112</v>
      </c>
      <c r="H38" s="16" t="str">
        <f t="shared" si="4"/>
        <v/>
      </c>
      <c r="I38" s="228" t="str">
        <f t="shared" si="0"/>
        <v/>
      </c>
      <c r="J38" s="225">
        <v>68</v>
      </c>
    </row>
    <row r="39" spans="1:10" s="2" customFormat="1" ht="14.25" customHeight="1">
      <c r="A39" s="29" t="s">
        <v>32</v>
      </c>
      <c r="B39" s="16">
        <f>'Perequation horizontale'!B40+'Perequation horizontale'!E40</f>
        <v>-25070.274768797572</v>
      </c>
      <c r="C39" s="16">
        <v>1124</v>
      </c>
      <c r="D39" s="16">
        <f t="shared" si="1"/>
        <v>-22.304514918859049</v>
      </c>
      <c r="E39" s="16">
        <v>4611.2196045750989</v>
      </c>
      <c r="F39" s="16">
        <f t="shared" si="2"/>
        <v>4633.5241194939581</v>
      </c>
      <c r="G39" s="16">
        <f t="shared" si="3"/>
        <v>-106.64223779123222</v>
      </c>
      <c r="H39" s="16" t="str">
        <f t="shared" si="4"/>
        <v/>
      </c>
      <c r="I39" s="228" t="str">
        <f t="shared" si="0"/>
        <v/>
      </c>
      <c r="J39" s="225">
        <v>61</v>
      </c>
    </row>
    <row r="40" spans="1:10" s="2" customFormat="1" ht="14.25" customHeight="1">
      <c r="A40" s="29" t="s">
        <v>33</v>
      </c>
      <c r="B40" s="16">
        <f>'Perequation horizontale'!B41+'Perequation horizontale'!E41</f>
        <v>-14114.405119170699</v>
      </c>
      <c r="C40" s="16">
        <v>103</v>
      </c>
      <c r="D40" s="16">
        <f t="shared" si="1"/>
        <v>-137.03305940942425</v>
      </c>
      <c r="E40" s="16">
        <v>3661.4459267665097</v>
      </c>
      <c r="F40" s="16">
        <f t="shared" si="2"/>
        <v>3798.4789861759341</v>
      </c>
      <c r="G40" s="16">
        <f t="shared" si="3"/>
        <v>-941.68737110925622</v>
      </c>
      <c r="H40" s="16"/>
      <c r="I40" s="228" t="str">
        <f t="shared" si="0"/>
        <v/>
      </c>
      <c r="J40" s="225">
        <v>63</v>
      </c>
    </row>
    <row r="41" spans="1:10" s="2" customFormat="1" ht="14.25" customHeight="1">
      <c r="A41" s="29" t="s">
        <v>34</v>
      </c>
      <c r="B41" s="16">
        <f>'Perequation horizontale'!B42+'Perequation horizontale'!E42</f>
        <v>-22131.545299184425</v>
      </c>
      <c r="C41" s="16">
        <v>1584</v>
      </c>
      <c r="D41" s="16">
        <f t="shared" si="1"/>
        <v>-13.971935163626531</v>
      </c>
      <c r="E41" s="16">
        <v>4463.4242233977684</v>
      </c>
      <c r="F41" s="16">
        <f t="shared" si="2"/>
        <v>4477.3961585613952</v>
      </c>
      <c r="G41" s="16">
        <f t="shared" si="3"/>
        <v>-262.77019872379515</v>
      </c>
      <c r="H41" s="16" t="str">
        <f t="shared" si="4"/>
        <v/>
      </c>
      <c r="I41" s="228" t="str">
        <f t="shared" si="0"/>
        <v/>
      </c>
      <c r="J41" s="225">
        <v>57</v>
      </c>
    </row>
    <row r="42" spans="1:10" s="2" customFormat="1" ht="14.25" customHeight="1">
      <c r="A42" s="29" t="s">
        <v>35</v>
      </c>
      <c r="B42" s="16">
        <f>'Perequation horizontale'!B43+'Perequation horizontale'!E43</f>
        <v>-7173.5233955276481</v>
      </c>
      <c r="C42" s="16">
        <v>822</v>
      </c>
      <c r="D42" s="16">
        <f t="shared" si="1"/>
        <v>-8.726914106481324</v>
      </c>
      <c r="E42" s="16">
        <v>4963.0553259489689</v>
      </c>
      <c r="F42" s="16">
        <f t="shared" si="2"/>
        <v>4971.7822400554505</v>
      </c>
      <c r="G42" s="16">
        <f t="shared" si="3"/>
        <v>231.61588277026021</v>
      </c>
      <c r="H42" s="16" t="str">
        <f t="shared" si="4"/>
        <v/>
      </c>
      <c r="I42" s="228" t="str">
        <f t="shared" si="0"/>
        <v/>
      </c>
      <c r="J42" s="225">
        <v>67</v>
      </c>
    </row>
    <row r="43" spans="1:10" s="2" customFormat="1" ht="14.25" customHeight="1">
      <c r="A43" s="29" t="s">
        <v>36</v>
      </c>
      <c r="B43" s="16">
        <f>'Perequation horizontale'!B44+'Perequation horizontale'!E44</f>
        <v>-170676.26878509013</v>
      </c>
      <c r="C43" s="16">
        <v>789</v>
      </c>
      <c r="D43" s="16">
        <f t="shared" si="1"/>
        <v>-216.31973230049445</v>
      </c>
      <c r="E43" s="16">
        <v>3841.2793831125045</v>
      </c>
      <c r="F43" s="16">
        <f t="shared" si="2"/>
        <v>4057.5991154129988</v>
      </c>
      <c r="G43" s="16">
        <f t="shared" si="3"/>
        <v>-682.56724187219152</v>
      </c>
      <c r="H43" s="16" t="str">
        <f t="shared" si="4"/>
        <v/>
      </c>
      <c r="I43" s="228" t="str">
        <f t="shared" si="0"/>
        <v/>
      </c>
      <c r="J43" s="225">
        <v>67</v>
      </c>
    </row>
    <row r="44" spans="1:10" s="2" customFormat="1" ht="14.25" customHeight="1">
      <c r="A44" s="29" t="s">
        <v>37</v>
      </c>
      <c r="B44" s="16">
        <f>'Perequation horizontale'!B45+'Perequation horizontale'!E45</f>
        <v>-129934.90944789734</v>
      </c>
      <c r="C44" s="16">
        <v>420</v>
      </c>
      <c r="D44" s="16">
        <f t="shared" si="1"/>
        <v>-309.36883201880318</v>
      </c>
      <c r="E44" s="16">
        <v>3956.3136221602399</v>
      </c>
      <c r="F44" s="16">
        <f t="shared" si="2"/>
        <v>4265.6824541790429</v>
      </c>
      <c r="G44" s="16">
        <f t="shared" si="3"/>
        <v>-474.48390310614741</v>
      </c>
      <c r="H44" s="16"/>
      <c r="I44" s="228" t="str">
        <f t="shared" si="0"/>
        <v/>
      </c>
      <c r="J44" s="225">
        <v>62</v>
      </c>
    </row>
    <row r="45" spans="1:10" s="2" customFormat="1" ht="14.25" customHeight="1">
      <c r="A45" s="29" t="s">
        <v>38</v>
      </c>
      <c r="B45" s="16">
        <f>'Perequation horizontale'!B46+'Perequation horizontale'!E46</f>
        <v>-136982.85611281433</v>
      </c>
      <c r="C45" s="16">
        <v>663</v>
      </c>
      <c r="D45" s="16">
        <f t="shared" si="1"/>
        <v>-206.610642704094</v>
      </c>
      <c r="E45" s="16">
        <v>4073.541249233655</v>
      </c>
      <c r="F45" s="16">
        <f t="shared" si="2"/>
        <v>4280.1518919377486</v>
      </c>
      <c r="G45" s="16">
        <f t="shared" si="3"/>
        <v>-460.01446534744173</v>
      </c>
      <c r="H45" s="16" t="str">
        <f t="shared" si="4"/>
        <v/>
      </c>
      <c r="I45" s="228" t="str">
        <f t="shared" si="0"/>
        <v/>
      </c>
      <c r="J45" s="225">
        <v>67</v>
      </c>
    </row>
    <row r="46" spans="1:10" s="2" customFormat="1" ht="14.25" customHeight="1">
      <c r="A46" s="29" t="s">
        <v>39</v>
      </c>
      <c r="B46" s="16">
        <f>'Perequation horizontale'!B47+'Perequation horizontale'!E47</f>
        <v>-197217.05984966338</v>
      </c>
      <c r="C46" s="16">
        <v>1506</v>
      </c>
      <c r="D46" s="16">
        <f t="shared" si="1"/>
        <v>-130.95422300774462</v>
      </c>
      <c r="E46" s="16">
        <v>4236.1419680537101</v>
      </c>
      <c r="F46" s="16">
        <f t="shared" si="2"/>
        <v>4367.0961910614551</v>
      </c>
      <c r="G46" s="16">
        <f t="shared" si="3"/>
        <v>-373.07016622373521</v>
      </c>
      <c r="H46" s="16" t="str">
        <f t="shared" si="4"/>
        <v/>
      </c>
      <c r="I46" s="228" t="str">
        <f t="shared" si="0"/>
        <v/>
      </c>
      <c r="J46" s="225">
        <v>65</v>
      </c>
    </row>
    <row r="47" spans="1:10" s="2" customFormat="1" ht="14.25" customHeight="1">
      <c r="A47" s="29" t="s">
        <v>40</v>
      </c>
      <c r="B47" s="16">
        <f>'Perequation horizontale'!B48+'Perequation horizontale'!E48</f>
        <v>93160.14358623416</v>
      </c>
      <c r="C47" s="16">
        <v>541</v>
      </c>
      <c r="D47" s="16">
        <f t="shared" si="1"/>
        <v>172.19989572316851</v>
      </c>
      <c r="E47" s="16">
        <v>5572.170812139485</v>
      </c>
      <c r="F47" s="16">
        <f t="shared" si="2"/>
        <v>5399.9709164163169</v>
      </c>
      <c r="G47" s="16">
        <f t="shared" si="3"/>
        <v>659.80455913112655</v>
      </c>
      <c r="H47" s="16" t="str">
        <f t="shared" si="4"/>
        <v/>
      </c>
      <c r="I47" s="228" t="str">
        <f t="shared" si="0"/>
        <v/>
      </c>
      <c r="J47" s="225">
        <v>67</v>
      </c>
    </row>
    <row r="48" spans="1:10" s="2" customFormat="1" ht="14.25" customHeight="1">
      <c r="A48" s="29" t="s">
        <v>41</v>
      </c>
      <c r="B48" s="16">
        <f>'Perequation horizontale'!B49+'Perequation horizontale'!E49</f>
        <v>486516.23893430486</v>
      </c>
      <c r="C48" s="16">
        <v>10117</v>
      </c>
      <c r="D48" s="16">
        <f t="shared" si="1"/>
        <v>48.088982794732118</v>
      </c>
      <c r="E48" s="16">
        <v>4937.1433533084701</v>
      </c>
      <c r="F48" s="16">
        <f t="shared" si="2"/>
        <v>4889.0543705137379</v>
      </c>
      <c r="G48" s="16">
        <f t="shared" si="3"/>
        <v>148.88801322854761</v>
      </c>
      <c r="H48" s="16" t="str">
        <f t="shared" si="4"/>
        <v/>
      </c>
      <c r="I48" s="228" t="str">
        <f t="shared" si="0"/>
        <v/>
      </c>
      <c r="J48" s="225">
        <v>68</v>
      </c>
    </row>
    <row r="49" spans="1:10" s="2" customFormat="1" ht="14.25" customHeight="1">
      <c r="A49" s="29" t="s">
        <v>42</v>
      </c>
      <c r="B49" s="16">
        <f>'Perequation horizontale'!B50+'Perequation horizontale'!E50</f>
        <v>85582.265678789307</v>
      </c>
      <c r="C49" s="16">
        <v>1079</v>
      </c>
      <c r="D49" s="16">
        <f t="shared" si="1"/>
        <v>79.316279591092965</v>
      </c>
      <c r="E49" s="16">
        <v>4653.2377942539388</v>
      </c>
      <c r="F49" s="16">
        <f t="shared" si="2"/>
        <v>4573.9215146628458</v>
      </c>
      <c r="G49" s="16">
        <f t="shared" si="3"/>
        <v>-166.24484262234455</v>
      </c>
      <c r="H49" s="16" t="str">
        <f t="shared" si="4"/>
        <v/>
      </c>
      <c r="I49" s="228" t="str">
        <f t="shared" si="0"/>
        <v/>
      </c>
      <c r="J49" s="225">
        <v>60</v>
      </c>
    </row>
    <row r="50" spans="1:10" s="2" customFormat="1" ht="14.25" customHeight="1">
      <c r="A50" s="29" t="s">
        <v>43</v>
      </c>
      <c r="B50" s="16">
        <f>'Perequation horizontale'!B51+'Perequation horizontale'!E51</f>
        <v>-183337.23417649328</v>
      </c>
      <c r="C50" s="16">
        <v>326</v>
      </c>
      <c r="D50" s="16">
        <f t="shared" si="1"/>
        <v>-562.38415391562353</v>
      </c>
      <c r="E50" s="16">
        <v>2920.7864959997692</v>
      </c>
      <c r="F50" s="16">
        <f t="shared" si="2"/>
        <v>3483.1706499153925</v>
      </c>
      <c r="G50" s="16">
        <f t="shared" si="3"/>
        <v>-1256.9957073697979</v>
      </c>
      <c r="H50" s="16"/>
      <c r="I50" s="228" t="str">
        <f>IF(H50&lt;0,H50*C50,"")</f>
        <v/>
      </c>
      <c r="J50" s="225">
        <v>70</v>
      </c>
    </row>
    <row r="51" spans="1:10" s="2" customFormat="1" ht="14.25" customHeight="1">
      <c r="A51" s="79" t="s">
        <v>44</v>
      </c>
      <c r="B51" s="16">
        <f>'Perequation horizontale'!B52+'Perequation horizontale'!E52</f>
        <v>-300760.45749934524</v>
      </c>
      <c r="C51" s="16">
        <v>668</v>
      </c>
      <c r="D51" s="16">
        <f t="shared" si="1"/>
        <v>-450.24020583734318</v>
      </c>
      <c r="E51" s="16">
        <v>3391.3876108227628</v>
      </c>
      <c r="F51" s="16">
        <f t="shared" si="2"/>
        <v>3841.627816660106</v>
      </c>
      <c r="G51" s="16">
        <f t="shared" si="3"/>
        <v>-898.53854062508435</v>
      </c>
      <c r="H51" s="16">
        <f t="shared" si="4"/>
        <v>-24.451864341695455</v>
      </c>
      <c r="I51" s="228">
        <f t="shared" si="0"/>
        <v>-16333.845380252564</v>
      </c>
      <c r="J51" s="225">
        <v>73</v>
      </c>
    </row>
    <row r="52" spans="1:10" s="2" customFormat="1" ht="14.25" customHeight="1">
      <c r="A52" s="29" t="s">
        <v>45</v>
      </c>
      <c r="B52" s="16">
        <f>'Perequation horizontale'!B53+'Perequation horizontale'!E53</f>
        <v>-159077.36751369937</v>
      </c>
      <c r="C52" s="16">
        <v>447</v>
      </c>
      <c r="D52" s="16">
        <f t="shared" si="1"/>
        <v>-355.87777967270551</v>
      </c>
      <c r="E52" s="16">
        <v>3607.3520002644864</v>
      </c>
      <c r="F52" s="16">
        <f t="shared" si="2"/>
        <v>3963.2297799371918</v>
      </c>
      <c r="G52" s="16">
        <f t="shared" si="3"/>
        <v>-776.93657734799854</v>
      </c>
      <c r="H52" s="16" t="str">
        <f t="shared" si="4"/>
        <v/>
      </c>
      <c r="I52" s="228" t="str">
        <f t="shared" si="0"/>
        <v/>
      </c>
      <c r="J52" s="225">
        <v>70</v>
      </c>
    </row>
    <row r="53" spans="1:10" s="2" customFormat="1" ht="14.25" customHeight="1">
      <c r="A53" s="29" t="s">
        <v>46</v>
      </c>
      <c r="B53" s="16">
        <f>'Perequation horizontale'!B54+'Perequation horizontale'!E54</f>
        <v>-607629.58712500904</v>
      </c>
      <c r="C53" s="16">
        <v>1288</v>
      </c>
      <c r="D53" s="16">
        <f t="shared" si="1"/>
        <v>-471.76210180513124</v>
      </c>
      <c r="E53" s="16">
        <v>3371.6767367042576</v>
      </c>
      <c r="F53" s="16">
        <f t="shared" si="2"/>
        <v>3843.4388385093889</v>
      </c>
      <c r="G53" s="16">
        <f t="shared" si="3"/>
        <v>-896.7275187758014</v>
      </c>
      <c r="H53" s="16"/>
      <c r="I53" s="228" t="str">
        <f>IF(H53&lt;0,H53*C53,"")</f>
        <v/>
      </c>
      <c r="J53" s="225">
        <v>70</v>
      </c>
    </row>
    <row r="54" spans="1:10" s="2" customFormat="1" ht="14.25" customHeight="1">
      <c r="A54" s="29" t="s">
        <v>47</v>
      </c>
      <c r="B54" s="16">
        <f>'Perequation horizontale'!B55+'Perequation horizontale'!E55</f>
        <v>-149868.58072101272</v>
      </c>
      <c r="C54" s="16">
        <v>254</v>
      </c>
      <c r="D54" s="16">
        <f t="shared" si="1"/>
        <v>-590.03378236619187</v>
      </c>
      <c r="E54" s="16">
        <v>3035.7781753544155</v>
      </c>
      <c r="F54" s="16">
        <f t="shared" si="2"/>
        <v>3625.8119577206071</v>
      </c>
      <c r="G54" s="16">
        <f t="shared" si="3"/>
        <v>-1114.3543995645832</v>
      </c>
      <c r="H54" s="16"/>
      <c r="I54" s="224" t="str">
        <f t="shared" si="0"/>
        <v/>
      </c>
      <c r="J54" s="225">
        <v>69</v>
      </c>
    </row>
    <row r="55" spans="1:10" s="2" customFormat="1" ht="14.25" customHeight="1">
      <c r="A55" s="29" t="s">
        <v>48</v>
      </c>
      <c r="B55" s="16">
        <f>'Perequation horizontale'!B56+'Perequation horizontale'!E56</f>
        <v>-4354959.3830225347</v>
      </c>
      <c r="C55" s="16">
        <v>37582</v>
      </c>
      <c r="D55" s="16">
        <f t="shared" si="1"/>
        <v>-115.87886176953155</v>
      </c>
      <c r="E55" s="16">
        <v>4002.1658623926246</v>
      </c>
      <c r="F55" s="16">
        <f t="shared" si="2"/>
        <v>4118.0447241621559</v>
      </c>
      <c r="G55" s="16">
        <f t="shared" si="3"/>
        <v>-622.12163312303437</v>
      </c>
      <c r="H55" s="16" t="str">
        <f t="shared" si="4"/>
        <v/>
      </c>
      <c r="I55" s="224" t="str">
        <f t="shared" si="0"/>
        <v/>
      </c>
      <c r="J55" s="225">
        <v>70</v>
      </c>
    </row>
    <row r="56" spans="1:10" s="2" customFormat="1" ht="14.25" customHeight="1">
      <c r="A56" s="79" t="s">
        <v>49</v>
      </c>
      <c r="B56" s="16">
        <f>'Perequation horizontale'!B57+'Perequation horizontale'!E57</f>
        <v>-115817.23632177559</v>
      </c>
      <c r="C56" s="16">
        <v>233</v>
      </c>
      <c r="D56" s="16">
        <f t="shared" si="1"/>
        <v>-497.06968378444458</v>
      </c>
      <c r="E56" s="16">
        <v>3072.8584219893969</v>
      </c>
      <c r="F56" s="16">
        <f t="shared" si="2"/>
        <v>3569.9281057738417</v>
      </c>
      <c r="G56" s="16">
        <f t="shared" si="3"/>
        <v>-1170.2382515113486</v>
      </c>
      <c r="H56" s="16">
        <f t="shared" si="4"/>
        <v>-296.15157522795971</v>
      </c>
      <c r="I56" s="228">
        <f t="shared" si="0"/>
        <v>-69003.317028114616</v>
      </c>
      <c r="J56" s="225">
        <v>75</v>
      </c>
    </row>
    <row r="57" spans="1:10" s="2" customFormat="1" ht="14.25" customHeight="1">
      <c r="A57" s="49" t="s">
        <v>50</v>
      </c>
      <c r="B57" s="22">
        <f>'Perequation horizontale'!B58+'Perequation horizontale'!E58</f>
        <v>-326452.91834076587</v>
      </c>
      <c r="C57" s="19">
        <v>973</v>
      </c>
      <c r="D57" s="19">
        <f t="shared" si="1"/>
        <v>-335.51173519092072</v>
      </c>
      <c r="E57" s="19">
        <v>3713.3071883717516</v>
      </c>
      <c r="F57" s="19">
        <f t="shared" si="2"/>
        <v>4048.8189235626724</v>
      </c>
      <c r="G57" s="19">
        <f t="shared" si="3"/>
        <v>-691.34743372251796</v>
      </c>
      <c r="H57" s="19" t="str">
        <f t="shared" si="4"/>
        <v/>
      </c>
      <c r="I57" s="229" t="str">
        <f t="shared" si="0"/>
        <v/>
      </c>
      <c r="J57" s="227">
        <v>70</v>
      </c>
    </row>
    <row r="58" spans="1:10" s="2" customFormat="1" ht="20.100000000000001" customHeight="1">
      <c r="A58" s="34" t="s">
        <v>51</v>
      </c>
      <c r="B58" s="230">
        <f>SUM(B5:B57)</f>
        <v>-4.0745362639427185E-9</v>
      </c>
      <c r="C58" s="230">
        <f>SUM(C5:C57)</f>
        <v>171848</v>
      </c>
      <c r="D58" s="230"/>
      <c r="E58" s="20">
        <v>4740.1663572851903</v>
      </c>
      <c r="F58" s="230"/>
      <c r="G58" s="230"/>
      <c r="H58" s="230"/>
      <c r="I58" s="231">
        <f>SUM(I5:I57)</f>
        <v>-803391.02607242006</v>
      </c>
      <c r="J58" s="232">
        <v>65.396774337265867</v>
      </c>
    </row>
    <row r="59" spans="1:10" s="2" customFormat="1" ht="18" customHeight="1" thickBot="1">
      <c r="A59" s="36" t="s">
        <v>112</v>
      </c>
      <c r="B59" s="233"/>
      <c r="C59" s="233"/>
      <c r="D59" s="233"/>
      <c r="E59" s="234">
        <f>E58*81.56/100</f>
        <v>3866.0796810018014</v>
      </c>
      <c r="F59" s="233"/>
      <c r="G59" s="233"/>
      <c r="H59" s="233"/>
      <c r="I59" s="73"/>
      <c r="J59" s="235"/>
    </row>
    <row r="60" spans="1:10" s="2" customFormat="1" ht="12.75">
      <c r="B60" s="3"/>
      <c r="C60" s="3"/>
      <c r="D60" s="3"/>
      <c r="E60" s="3"/>
      <c r="F60" s="3"/>
      <c r="G60" s="3"/>
      <c r="H60" s="4"/>
      <c r="I60" s="4"/>
      <c r="J60" s="4"/>
    </row>
    <row r="61" spans="1:10" s="2" customFormat="1" ht="12.75">
      <c r="H61" s="4"/>
      <c r="I61" s="4"/>
      <c r="J61" s="4"/>
    </row>
    <row r="62" spans="1:10" s="2" customFormat="1" ht="12.75">
      <c r="H62" s="4"/>
      <c r="I62" s="4"/>
      <c r="J62" s="4"/>
    </row>
    <row r="63" spans="1:10" ht="12.75"/>
  </sheetData>
  <sheetProtection sheet="1" objects="1" scenarios="1"/>
  <mergeCells count="1">
    <mergeCell ref="A2:A4"/>
  </mergeCells>
  <printOptions horizontalCentered="1"/>
  <pageMargins left="0" right="0" top="0.19685039370078741" bottom="0.19685039370078741" header="0.31496062992125984" footer="0.31496062992125984"/>
  <pageSetup paperSize="9" scale="8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CBD0F52-92D8-47F3-AB66-A0163D139328}"/>
</file>

<file path=customXml/itemProps2.xml><?xml version="1.0" encoding="utf-8"?>
<ds:datastoreItem xmlns:ds="http://schemas.openxmlformats.org/officeDocument/2006/customXml" ds:itemID="{DD7B10DD-B450-4670-873A-86A35243573C}"/>
</file>

<file path=customXml/itemProps3.xml><?xml version="1.0" encoding="utf-8"?>
<ds:datastoreItem xmlns:ds="http://schemas.openxmlformats.org/officeDocument/2006/customXml" ds:itemID="{DF108836-6961-4641-8034-8795E937EBD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Perequation horizontale</vt:lpstr>
      <vt:lpstr>Comparaison</vt:lpstr>
      <vt:lpstr>Classement Perequation</vt:lpstr>
      <vt:lpstr>Revenu fiscal perequation</vt:lpstr>
      <vt:lpstr>Perequation verticale</vt:lpstr>
      <vt:lpstr>Comparaison!Zone_d_impression</vt:lpstr>
      <vt:lpstr>'Perequation verticale'!Zone_d_impression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2011-03-24T12:54:18Z</cp:lastPrinted>
  <dcterms:created xsi:type="dcterms:W3CDTF">1997-12-08T10:55:51Z</dcterms:created>
  <dcterms:modified xsi:type="dcterms:W3CDTF">2011-03-25T15:04:08Z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