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360" windowWidth="8892" windowHeight="4692" tabRatio="599"/>
  </bookViews>
  <sheets>
    <sheet name="Tableau SIPP recap" sheetId="6" r:id="rId1"/>
    <sheet name="Journal des écritures" sheetId="7" r:id="rId2"/>
  </sheets>
  <definedNames>
    <definedName name="_xlnm.Print_Area" localSheetId="1">'Journal des écritures'!$A$1:$G$33</definedName>
    <definedName name="_xlnm.Print_Area" localSheetId="0">'Tableau SIPP recap'!$A$1:$G$68</definedName>
  </definedNames>
  <calcPr calcId="145621"/>
</workbook>
</file>

<file path=xl/calcChain.xml><?xml version="1.0" encoding="utf-8"?>
<calcChain xmlns="http://schemas.openxmlformats.org/spreadsheetml/2006/main">
  <c r="B27" i="7" l="1"/>
  <c r="B26" i="7"/>
  <c r="B25" i="7"/>
  <c r="B24" i="7"/>
  <c r="B23" i="7"/>
  <c r="B22" i="7"/>
  <c r="B21" i="7"/>
  <c r="B20" i="7"/>
  <c r="B19" i="7"/>
  <c r="A7" i="7" l="1"/>
  <c r="A8" i="7" l="1"/>
  <c r="A9" i="7" s="1"/>
  <c r="A10" i="7" s="1"/>
  <c r="A11" i="7" s="1"/>
  <c r="A12" i="7" s="1"/>
  <c r="A13" i="7" s="1"/>
  <c r="A14" i="7" s="1"/>
  <c r="A19" i="7"/>
  <c r="A20" i="7" s="1"/>
  <c r="A21" i="7" s="1"/>
  <c r="A22" i="7" s="1"/>
  <c r="A23" i="7" s="1"/>
  <c r="A24" i="7" s="1"/>
  <c r="A25" i="7" s="1"/>
  <c r="E12" i="6"/>
  <c r="E16" i="6" s="1"/>
  <c r="F12" i="6"/>
  <c r="F16" i="6" s="1"/>
  <c r="G14" i="6"/>
  <c r="G22" i="6"/>
  <c r="G24" i="6"/>
  <c r="H25" i="6"/>
  <c r="H26" i="6"/>
  <c r="I26" i="6"/>
  <c r="E28" i="6"/>
  <c r="F28" i="6"/>
  <c r="G34" i="6"/>
  <c r="G36" i="6"/>
  <c r="E38" i="6"/>
  <c r="F38" i="6"/>
  <c r="G42" i="6"/>
  <c r="G44" i="6"/>
  <c r="I43" i="6" s="1"/>
  <c r="G46" i="6"/>
  <c r="E49" i="6"/>
  <c r="F49" i="6"/>
  <c r="G55" i="6"/>
  <c r="A26" i="7" l="1"/>
  <c r="A27" i="7"/>
  <c r="H23" i="6"/>
  <c r="G8" i="7"/>
  <c r="C21" i="7" s="1"/>
  <c r="H45" i="6"/>
  <c r="H46" i="6" s="1"/>
  <c r="G14" i="7"/>
  <c r="E27" i="7" s="1"/>
  <c r="H41" i="6"/>
  <c r="G12" i="7"/>
  <c r="E25" i="7" s="1"/>
  <c r="H55" i="6"/>
  <c r="G10" i="7"/>
  <c r="C23" i="7" s="1"/>
  <c r="H43" i="6"/>
  <c r="H44" i="6" s="1"/>
  <c r="G13" i="7"/>
  <c r="E26" i="7" s="1"/>
  <c r="G61" i="6"/>
  <c r="H9" i="7" s="1"/>
  <c r="G9" i="7" s="1"/>
  <c r="C22" i="7" s="1"/>
  <c r="H22" i="6"/>
  <c r="G7" i="7"/>
  <c r="C20" i="7" s="1"/>
  <c r="I45" i="6"/>
  <c r="I46" i="6" s="1"/>
  <c r="I41" i="6"/>
  <c r="H42" i="6" s="1"/>
  <c r="E51" i="6"/>
  <c r="G38" i="6"/>
  <c r="G11" i="7" s="1"/>
  <c r="E24" i="7" s="1"/>
  <c r="E28" i="7" s="1"/>
  <c r="F30" i="6"/>
  <c r="I55" i="6"/>
  <c r="G49" i="6"/>
  <c r="I44" i="6"/>
  <c r="I42" i="6"/>
  <c r="H61" i="6"/>
  <c r="F51" i="6"/>
  <c r="H24" i="6"/>
  <c r="I24" i="6"/>
  <c r="G28" i="6"/>
  <c r="I22" i="6"/>
  <c r="E30" i="6"/>
  <c r="G12" i="6"/>
  <c r="I61" i="6" l="1"/>
  <c r="G51" i="6"/>
  <c r="E53" i="6"/>
  <c r="H62" i="6"/>
  <c r="I62" i="6"/>
  <c r="F53" i="6"/>
  <c r="G30" i="6"/>
  <c r="G16" i="6"/>
  <c r="G6" i="7" s="1"/>
  <c r="G53" i="6" l="1"/>
  <c r="G57" i="6" s="1"/>
  <c r="G63" i="6" s="1"/>
  <c r="G29" i="7" s="1"/>
  <c r="H16" i="6"/>
  <c r="C19" i="7"/>
  <c r="I16" i="6"/>
  <c r="H17" i="6"/>
  <c r="C28" i="7" l="1"/>
  <c r="G28" i="7" s="1"/>
  <c r="G30" i="7" s="1"/>
  <c r="G31" i="7" s="1"/>
  <c r="F30" i="7" s="1"/>
  <c r="G33" i="7" l="1"/>
</calcChain>
</file>

<file path=xl/sharedStrings.xml><?xml version="1.0" encoding="utf-8"?>
<sst xmlns="http://schemas.openxmlformats.org/spreadsheetml/2006/main" count="81" uniqueCount="60">
  <si>
    <t>Variation annuelle</t>
  </si>
  <si>
    <t>Débit</t>
  </si>
  <si>
    <t>Crédit</t>
  </si>
  <si>
    <t>020.436.05</t>
  </si>
  <si>
    <t>Situation au</t>
  </si>
  <si>
    <t>Impôt à la source</t>
  </si>
  <si>
    <t>Produit de l'impôt à la source</t>
  </si>
  <si>
    <t>Amende</t>
  </si>
  <si>
    <t>Commission de perception</t>
  </si>
  <si>
    <t>Impôt à la source net</t>
  </si>
  <si>
    <t>Sous-total</t>
  </si>
  <si>
    <t>Opération de gestion débit</t>
  </si>
  <si>
    <t>Plus-values</t>
  </si>
  <si>
    <t>Intérêts moratoires</t>
  </si>
  <si>
    <t>Frais de sommation de perception</t>
  </si>
  <si>
    <t>Indemnités de dépens</t>
  </si>
  <si>
    <t>Total du débit</t>
  </si>
  <si>
    <t>Encaissements ISIS</t>
  </si>
  <si>
    <t>Remises</t>
  </si>
  <si>
    <t>Intérêts rémunératoires</t>
  </si>
  <si>
    <t>Abandon, non-valeurs et ADB</t>
  </si>
  <si>
    <t>Total opération de gestion crédit</t>
  </si>
  <si>
    <t>Total opération de gestion débit</t>
  </si>
  <si>
    <t>Opérations de gestion de crédit</t>
  </si>
  <si>
    <t>Total du crédit</t>
  </si>
  <si>
    <t>B 112.04</t>
  </si>
  <si>
    <t>Encaissements et remboursements</t>
  </si>
  <si>
    <t>Correction coefficient de répart.</t>
  </si>
  <si>
    <t>Total des encaissements</t>
  </si>
  <si>
    <t>+ Frais de procédure contentieux</t>
  </si>
  <si>
    <t>Sous-total + frais contentieux</t>
  </si>
  <si>
    <t>Solde débiteur précédent</t>
  </si>
  <si>
    <t>Correction coefficient de répartition</t>
  </si>
  <si>
    <t>Solde débiteur selon liste</t>
  </si>
  <si>
    <t>Libellé</t>
  </si>
  <si>
    <t xml:space="preserve">Solde </t>
  </si>
  <si>
    <t>900.421.02</t>
  </si>
  <si>
    <t>Frais rappel, sommation de taxation</t>
  </si>
  <si>
    <t xml:space="preserve">Tableau de bord ISIS (Impôt à la source) </t>
  </si>
  <si>
    <t>ISIS (Impôt à la source)</t>
  </si>
  <si>
    <t>Date</t>
  </si>
  <si>
    <t>Montant</t>
  </si>
  <si>
    <t>Intérêts moratoires et plus-values</t>
  </si>
  <si>
    <t>Frais de procédure / contentieux</t>
  </si>
  <si>
    <t>900.330.02</t>
  </si>
  <si>
    <t>B  111.03</t>
  </si>
  <si>
    <t>Frais sommation et dépens</t>
  </si>
  <si>
    <t>900.400.10</t>
  </si>
  <si>
    <t>900.400.05</t>
  </si>
  <si>
    <t>10 janvier 2015</t>
  </si>
  <si>
    <t>Exercice comptable 2015</t>
  </si>
  <si>
    <t>Nature</t>
  </si>
  <si>
    <t>Service</t>
  </si>
  <si>
    <t>Journal des écritures</t>
  </si>
  <si>
    <t>solde à reporter selon bilan communal</t>
  </si>
  <si>
    <t>selon tableau récapitulatif</t>
  </si>
  <si>
    <t xml:space="preserve">Impôt à la source </t>
  </si>
  <si>
    <t>10123 Débiteurs impôts des contribuables taxés à la source</t>
  </si>
  <si>
    <t>02100</t>
  </si>
  <si>
    <t>9 janvier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</si>
</sst>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4" x14ac:knownFonts="1">
    <font>
      <sz val="10"/>
      <name val="Arial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9.5"/>
      <color indexed="12"/>
      <name val="Calibri"/>
      <family val="2"/>
      <scheme val="minor"/>
    </font>
    <font>
      <b/>
      <sz val="9.5"/>
      <color indexed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.5"/>
      <color indexed="9"/>
      <name val="Calibri"/>
      <family val="2"/>
      <scheme val="minor"/>
    </font>
    <font>
      <b/>
      <sz val="9.5"/>
      <name val="Calibri"/>
      <family val="2"/>
    </font>
    <font>
      <b/>
      <sz val="9.5"/>
      <color theme="0" tint="-0.249977111117893"/>
      <name val="Calibri"/>
      <family val="2"/>
      <scheme val="minor"/>
    </font>
    <font>
      <sz val="9.5"/>
      <color indexed="9"/>
      <name val="Calibri"/>
      <family val="2"/>
      <scheme val="minor"/>
    </font>
    <font>
      <sz val="9.5"/>
      <color theme="1"/>
      <name val="Calibri"/>
      <family val="2"/>
    </font>
    <font>
      <sz val="9.5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0" fontId="5" fillId="3" borderId="2" xfId="0" applyNumberFormat="1" applyFont="1" applyFill="1" applyBorder="1" applyAlignment="1" applyProtection="1">
      <alignment vertical="center"/>
      <protection locked="0"/>
    </xf>
    <xf numFmtId="40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0" fontId="8" fillId="0" borderId="0" xfId="0" applyNumberFormat="1" applyFont="1" applyAlignment="1">
      <alignment vertical="center"/>
    </xf>
    <xf numFmtId="40" fontId="10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40" fontId="5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40" fontId="12" fillId="4" borderId="4" xfId="0" applyNumberFormat="1" applyFont="1" applyFill="1" applyBorder="1" applyAlignment="1">
      <alignment vertical="center"/>
    </xf>
    <xf numFmtId="0" fontId="4" fillId="0" borderId="0" xfId="0" applyFont="1"/>
    <xf numFmtId="40" fontId="4" fillId="0" borderId="0" xfId="0" applyNumberFormat="1" applyFont="1"/>
    <xf numFmtId="0" fontId="7" fillId="0" borderId="0" xfId="0" applyFont="1"/>
    <xf numFmtId="39" fontId="7" fillId="0" borderId="0" xfId="0" applyNumberFormat="1" applyFont="1" applyAlignment="1">
      <alignment vertical="center"/>
    </xf>
    <xf numFmtId="1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14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" vertical="center"/>
    </xf>
    <xf numFmtId="40" fontId="18" fillId="0" borderId="0" xfId="0" applyNumberFormat="1" applyFont="1" applyFill="1" applyAlignment="1" applyProtection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5" borderId="0" xfId="0" applyFont="1" applyFill="1" applyAlignment="1" applyProtection="1">
      <alignment horizontal="center" vertical="center"/>
    </xf>
    <xf numFmtId="2" fontId="15" fillId="0" borderId="0" xfId="0" applyNumberFormat="1" applyFont="1" applyAlignment="1" applyProtection="1">
      <alignment horizontal="center" vertical="center"/>
    </xf>
    <xf numFmtId="40" fontId="15" fillId="0" borderId="0" xfId="0" applyNumberFormat="1" applyFont="1" applyAlignment="1" applyProtection="1">
      <alignment vertical="center"/>
    </xf>
    <xf numFmtId="4" fontId="20" fillId="5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5" fillId="6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4" fontId="13" fillId="7" borderId="8" xfId="0" applyNumberFormat="1" applyFont="1" applyFill="1" applyBorder="1" applyAlignment="1" applyProtection="1">
      <alignment horizontal="center" vertical="center" wrapText="1"/>
    </xf>
    <xf numFmtId="4" fontId="13" fillId="7" borderId="9" xfId="0" applyNumberFormat="1" applyFont="1" applyFill="1" applyBorder="1" applyAlignment="1" applyProtection="1">
      <alignment horizontal="center" vertical="center" wrapText="1"/>
    </xf>
    <xf numFmtId="4" fontId="13" fillId="7" borderId="10" xfId="0" applyNumberFormat="1" applyFont="1" applyFill="1" applyBorder="1" applyAlignment="1" applyProtection="1">
      <alignment horizontal="center" vertical="center" wrapText="1"/>
    </xf>
    <xf numFmtId="14" fontId="13" fillId="8" borderId="11" xfId="0" applyNumberFormat="1" applyFont="1" applyFill="1" applyBorder="1" applyAlignment="1" applyProtection="1">
      <alignment horizontal="center" vertical="center" wrapText="1"/>
    </xf>
    <xf numFmtId="0" fontId="13" fillId="8" borderId="12" xfId="0" applyFont="1" applyFill="1" applyBorder="1" applyAlignment="1" applyProtection="1">
      <alignment vertical="center" wrapText="1"/>
    </xf>
    <xf numFmtId="0" fontId="14" fillId="0" borderId="13" xfId="0" applyFont="1" applyBorder="1" applyAlignment="1" applyProtection="1">
      <alignment vertical="center" wrapText="1"/>
    </xf>
    <xf numFmtId="14" fontId="13" fillId="0" borderId="11" xfId="0" applyNumberFormat="1" applyFont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vertical="center" wrapText="1"/>
    </xf>
    <xf numFmtId="14" fontId="13" fillId="0" borderId="0" xfId="0" applyNumberFormat="1" applyFont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 wrapText="1"/>
    </xf>
    <xf numFmtId="39" fontId="13" fillId="7" borderId="16" xfId="0" applyNumberFormat="1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2" fontId="13" fillId="7" borderId="0" xfId="0" applyNumberFormat="1" applyFont="1" applyFill="1" applyAlignment="1" applyProtection="1">
      <alignment horizontal="center" vertical="center"/>
    </xf>
    <xf numFmtId="4" fontId="13" fillId="0" borderId="0" xfId="0" applyNumberFormat="1" applyFont="1" applyAlignment="1" applyProtection="1">
      <alignment vertical="center"/>
    </xf>
    <xf numFmtId="4" fontId="21" fillId="0" borderId="0" xfId="0" applyNumberFormat="1" applyFont="1" applyFill="1" applyProtection="1"/>
    <xf numFmtId="4" fontId="14" fillId="0" borderId="0" xfId="0" applyNumberFormat="1" applyFont="1" applyProtection="1"/>
    <xf numFmtId="0" fontId="14" fillId="0" borderId="0" xfId="0" applyFont="1" applyFill="1" applyAlignment="1" applyProtection="1">
      <alignment vertical="center"/>
    </xf>
    <xf numFmtId="2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3" fillId="7" borderId="9" xfId="0" applyNumberFormat="1" applyFont="1" applyFill="1" applyBorder="1" applyAlignment="1" applyProtection="1">
      <alignment horizontal="center" vertical="center" wrapText="1"/>
    </xf>
    <xf numFmtId="39" fontId="13" fillId="0" borderId="12" xfId="0" applyNumberFormat="1" applyFont="1" applyFill="1" applyBorder="1" applyAlignment="1" applyProtection="1">
      <alignment vertical="center" wrapText="1"/>
      <protection locked="0"/>
    </xf>
    <xf numFmtId="39" fontId="13" fillId="0" borderId="12" xfId="0" applyNumberFormat="1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39" fontId="13" fillId="0" borderId="14" xfId="0" applyNumberFormat="1" applyFont="1" applyFill="1" applyBorder="1" applyAlignment="1" applyProtection="1">
      <alignment horizontal="right" vertical="center" wrapText="1"/>
    </xf>
    <xf numFmtId="39" fontId="13" fillId="0" borderId="15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19</xdr:row>
      <xdr:rowOff>104775</xdr:rowOff>
    </xdr:from>
    <xdr:to>
      <xdr:col>6</xdr:col>
      <xdr:colOff>171450</xdr:colOff>
      <xdr:row>21</xdr:row>
      <xdr:rowOff>152400</xdr:rowOff>
    </xdr:to>
    <xdr:sp macro="" textlink="">
      <xdr:nvSpPr>
        <xdr:cNvPr id="1027" name="AutoShape 1"/>
        <xdr:cNvSpPr>
          <a:spLocks/>
        </xdr:cNvSpPr>
      </xdr:nvSpPr>
      <xdr:spPr bwMode="auto">
        <a:xfrm>
          <a:off x="5981700" y="3390900"/>
          <a:ext cx="85725" cy="323850"/>
        </a:xfrm>
        <a:prstGeom prst="rightBrace">
          <a:avLst>
            <a:gd name="adj1" fmla="val 31481"/>
            <a:gd name="adj2" fmla="val 50000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23</xdr:row>
      <xdr:rowOff>47625</xdr:rowOff>
    </xdr:from>
    <xdr:to>
      <xdr:col>6</xdr:col>
      <xdr:colOff>190500</xdr:colOff>
      <xdr:row>25</xdr:row>
      <xdr:rowOff>95250</xdr:rowOff>
    </xdr:to>
    <xdr:sp macro="" textlink="">
      <xdr:nvSpPr>
        <xdr:cNvPr id="1028" name="AutoShape 2"/>
        <xdr:cNvSpPr>
          <a:spLocks/>
        </xdr:cNvSpPr>
      </xdr:nvSpPr>
      <xdr:spPr bwMode="auto">
        <a:xfrm>
          <a:off x="6000750" y="3886200"/>
          <a:ext cx="85725" cy="323850"/>
        </a:xfrm>
        <a:prstGeom prst="rightBrace">
          <a:avLst>
            <a:gd name="adj1" fmla="val 31481"/>
            <a:gd name="adj2" fmla="val 50000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zoomScale="125" workbookViewId="0">
      <pane xSplit="3" ySplit="4" topLeftCell="D5" activePane="bottomRight" state="frozenSplit"/>
      <selection activeCell="E55" sqref="E55"/>
      <selection pane="topRight" activeCell="E55" sqref="E55"/>
      <selection pane="bottomLeft" activeCell="E55" sqref="E55"/>
      <selection pane="bottomRight" activeCell="G61" sqref="G61"/>
    </sheetView>
  </sheetViews>
  <sheetFormatPr baseColWidth="10" defaultColWidth="11.44140625" defaultRowHeight="13.8" x14ac:dyDescent="0.3"/>
  <cols>
    <col min="1" max="1" width="13.6640625" style="24" customWidth="1"/>
    <col min="2" max="2" width="16.33203125" style="24" customWidth="1"/>
    <col min="3" max="3" width="2.33203125" style="24" customWidth="1"/>
    <col min="4" max="4" width="20.6640625" style="24" customWidth="1"/>
    <col min="5" max="7" width="17.6640625" style="24" customWidth="1"/>
    <col min="8" max="9" width="12.6640625" style="26" customWidth="1"/>
    <col min="10" max="16384" width="11.44140625" style="24"/>
  </cols>
  <sheetData>
    <row r="1" spans="1:9" s="3" customFormat="1" ht="21" x14ac:dyDescent="0.25">
      <c r="A1" s="1" t="s">
        <v>38</v>
      </c>
      <c r="B1" s="1"/>
      <c r="C1" s="1"/>
      <c r="D1" s="1"/>
      <c r="E1" s="1"/>
      <c r="F1" s="72" t="s">
        <v>50</v>
      </c>
      <c r="G1" s="72"/>
      <c r="H1" s="2"/>
      <c r="I1" s="2"/>
    </row>
    <row r="2" spans="1:9" s="3" customFormat="1" ht="9.9" customHeight="1" x14ac:dyDescent="0.25">
      <c r="A2" s="1"/>
      <c r="B2" s="1"/>
      <c r="C2" s="1"/>
      <c r="D2" s="1"/>
      <c r="E2" s="1"/>
      <c r="F2" s="4"/>
      <c r="H2" s="5"/>
      <c r="I2" s="5"/>
    </row>
    <row r="3" spans="1:9" s="5" customFormat="1" ht="16.2" thickBot="1" x14ac:dyDescent="0.3">
      <c r="F3" s="6"/>
      <c r="G3" s="6"/>
    </row>
    <row r="4" spans="1:9" s="5" customFormat="1" ht="30" customHeight="1" thickTop="1" thickBot="1" x14ac:dyDescent="0.3">
      <c r="A4" s="69" t="s">
        <v>4</v>
      </c>
      <c r="B4" s="70"/>
      <c r="C4" s="70"/>
      <c r="D4" s="71"/>
      <c r="E4" s="28" t="s">
        <v>59</v>
      </c>
      <c r="F4" s="28" t="s">
        <v>49</v>
      </c>
      <c r="G4" s="7" t="s">
        <v>0</v>
      </c>
    </row>
    <row r="5" spans="1:9" s="5" customFormat="1" ht="9.9" customHeight="1" thickTop="1" x14ac:dyDescent="0.25">
      <c r="H5" s="8"/>
      <c r="I5" s="8"/>
    </row>
    <row r="6" spans="1:9" s="5" customFormat="1" ht="15.6" x14ac:dyDescent="0.25">
      <c r="A6" s="9" t="s">
        <v>5</v>
      </c>
      <c r="B6" s="9"/>
      <c r="C6" s="10"/>
      <c r="D6" s="10"/>
      <c r="E6" s="10"/>
      <c r="F6" s="10"/>
      <c r="G6" s="10"/>
      <c r="H6" s="8"/>
      <c r="I6" s="8"/>
    </row>
    <row r="7" spans="1:9" s="5" customFormat="1" ht="6.9" customHeight="1" thickBot="1" x14ac:dyDescent="0.3">
      <c r="A7" s="10"/>
      <c r="B7" s="10"/>
      <c r="C7" s="10"/>
      <c r="D7" s="10"/>
      <c r="E7" s="10"/>
      <c r="F7" s="10"/>
      <c r="G7" s="10"/>
      <c r="H7" s="8"/>
      <c r="I7" s="8"/>
    </row>
    <row r="8" spans="1:9" s="5" customFormat="1" ht="15" customHeight="1" thickBot="1" x14ac:dyDescent="0.3">
      <c r="A8" s="11" t="s">
        <v>6</v>
      </c>
      <c r="B8" s="11"/>
      <c r="C8" s="10"/>
      <c r="D8" s="10"/>
      <c r="E8" s="12"/>
      <c r="F8" s="12"/>
      <c r="G8" s="13"/>
      <c r="H8" s="14"/>
      <c r="I8" s="14"/>
    </row>
    <row r="9" spans="1:9" s="5" customFormat="1" ht="15" customHeight="1" thickBot="1" x14ac:dyDescent="0.3">
      <c r="A9" s="11" t="s">
        <v>7</v>
      </c>
      <c r="B9" s="11"/>
      <c r="C9" s="10"/>
      <c r="D9" s="10"/>
      <c r="E9" s="12"/>
      <c r="F9" s="12"/>
      <c r="G9" s="13"/>
      <c r="H9" s="14"/>
      <c r="I9" s="14"/>
    </row>
    <row r="10" spans="1:9" s="5" customFormat="1" ht="15" customHeight="1" thickBot="1" x14ac:dyDescent="0.3">
      <c r="A10" s="11" t="s">
        <v>37</v>
      </c>
      <c r="B10" s="11"/>
      <c r="C10" s="10"/>
      <c r="D10" s="10"/>
      <c r="E10" s="12"/>
      <c r="F10" s="12"/>
      <c r="G10" s="13"/>
      <c r="H10" s="8"/>
      <c r="I10" s="8"/>
    </row>
    <row r="11" spans="1:9" s="5" customFormat="1" ht="6.9" customHeight="1" x14ac:dyDescent="0.25">
      <c r="A11" s="10"/>
      <c r="B11" s="10"/>
      <c r="C11" s="10"/>
      <c r="D11" s="10"/>
      <c r="E11" s="15"/>
      <c r="F11" s="15"/>
      <c r="G11" s="13"/>
      <c r="H11" s="8"/>
      <c r="I11" s="8"/>
    </row>
    <row r="12" spans="1:9" s="5" customFormat="1" ht="15.6" x14ac:dyDescent="0.25">
      <c r="A12" s="11" t="s">
        <v>10</v>
      </c>
      <c r="B12" s="11"/>
      <c r="C12" s="10"/>
      <c r="D12" s="10"/>
      <c r="E12" s="13">
        <f>SUM(E8:E11)</f>
        <v>0</v>
      </c>
      <c r="F12" s="13">
        <f>SUM(F8:F10)</f>
        <v>0</v>
      </c>
      <c r="G12" s="13">
        <f>E12-F12</f>
        <v>0</v>
      </c>
      <c r="H12" s="14"/>
      <c r="I12" s="14"/>
    </row>
    <row r="13" spans="1:9" s="5" customFormat="1" ht="6.9" customHeight="1" thickBot="1" x14ac:dyDescent="0.3">
      <c r="A13" s="10"/>
      <c r="B13" s="10"/>
      <c r="C13" s="10"/>
      <c r="D13" s="10"/>
      <c r="E13" s="15"/>
      <c r="F13" s="15"/>
      <c r="G13" s="16"/>
      <c r="H13" s="17"/>
      <c r="I13" s="17" t="s">
        <v>44</v>
      </c>
    </row>
    <row r="14" spans="1:9" s="5" customFormat="1" ht="15" customHeight="1" thickBot="1" x14ac:dyDescent="0.3">
      <c r="A14" s="11" t="s">
        <v>8</v>
      </c>
      <c r="B14" s="11"/>
      <c r="C14" s="10"/>
      <c r="D14" s="10"/>
      <c r="E14" s="12"/>
      <c r="F14" s="12"/>
      <c r="G14" s="13">
        <f>E14-F14</f>
        <v>0</v>
      </c>
      <c r="H14" s="14"/>
      <c r="I14" s="14"/>
    </row>
    <row r="15" spans="1:9" s="5" customFormat="1" ht="6.9" customHeight="1" x14ac:dyDescent="0.25">
      <c r="A15" s="10"/>
      <c r="B15" s="10"/>
      <c r="C15" s="10"/>
      <c r="D15" s="10"/>
      <c r="E15" s="15"/>
      <c r="F15" s="15"/>
      <c r="G15" s="16"/>
      <c r="H15" s="17" t="s">
        <v>25</v>
      </c>
      <c r="I15" s="17" t="s">
        <v>47</v>
      </c>
    </row>
    <row r="16" spans="1:9" s="5" customFormat="1" ht="15.6" x14ac:dyDescent="0.25">
      <c r="A16" s="9" t="s">
        <v>9</v>
      </c>
      <c r="B16" s="9"/>
      <c r="C16" s="10"/>
      <c r="D16" s="10"/>
      <c r="E16" s="13">
        <f>SUM(E12:E14)</f>
        <v>0</v>
      </c>
      <c r="F16" s="13">
        <f>SUM(F12:F14)</f>
        <v>0</v>
      </c>
      <c r="G16" s="13">
        <f>SUM(G12:G14)</f>
        <v>0</v>
      </c>
      <c r="H16" s="14" t="str">
        <f>IF(G16&gt;0,H15,I15)</f>
        <v>900.400.10</v>
      </c>
      <c r="I16" s="14" t="str">
        <f>IF(G16&gt;0,I15,H15)</f>
        <v>B 112.04</v>
      </c>
    </row>
    <row r="17" spans="1:9" s="5" customFormat="1" ht="15.6" x14ac:dyDescent="0.25">
      <c r="A17" s="10"/>
      <c r="B17" s="10"/>
      <c r="C17" s="10"/>
      <c r="D17" s="10"/>
      <c r="E17" s="15"/>
      <c r="F17" s="15"/>
      <c r="G17" s="13"/>
      <c r="H17" s="8" t="str">
        <f>IF(G16&lt;0,-G16,"")</f>
        <v/>
      </c>
      <c r="I17" s="8"/>
    </row>
    <row r="18" spans="1:9" s="5" customFormat="1" ht="15.6" x14ac:dyDescent="0.25">
      <c r="A18" s="9" t="s">
        <v>11</v>
      </c>
      <c r="B18" s="9"/>
      <c r="C18" s="10"/>
      <c r="D18" s="10"/>
      <c r="E18" s="15"/>
      <c r="F18" s="15"/>
      <c r="G18" s="15"/>
      <c r="H18" s="8"/>
      <c r="I18" s="8"/>
    </row>
    <row r="19" spans="1:9" s="5" customFormat="1" ht="6.9" customHeight="1" thickBot="1" x14ac:dyDescent="0.3">
      <c r="A19" s="11"/>
      <c r="B19" s="11"/>
      <c r="C19" s="10"/>
      <c r="D19" s="10"/>
      <c r="E19" s="15"/>
      <c r="F19" s="15"/>
      <c r="G19" s="13"/>
      <c r="H19" s="17"/>
      <c r="I19" s="17"/>
    </row>
    <row r="20" spans="1:9" s="5" customFormat="1" ht="15" customHeight="1" thickBot="1" x14ac:dyDescent="0.3">
      <c r="A20" s="11" t="s">
        <v>12</v>
      </c>
      <c r="B20" s="11"/>
      <c r="C20" s="10"/>
      <c r="D20" s="10"/>
      <c r="E20" s="12"/>
      <c r="F20" s="12"/>
      <c r="G20" s="13"/>
      <c r="H20" s="14"/>
      <c r="I20" s="14"/>
    </row>
    <row r="21" spans="1:9" s="5" customFormat="1" ht="6.9" customHeight="1" thickBot="1" x14ac:dyDescent="0.3">
      <c r="A21" s="11"/>
      <c r="B21" s="11"/>
      <c r="C21" s="10"/>
      <c r="D21" s="10"/>
      <c r="E21" s="15"/>
      <c r="F21" s="15"/>
      <c r="G21" s="15"/>
      <c r="H21" s="17" t="s">
        <v>25</v>
      </c>
      <c r="I21" s="17"/>
    </row>
    <row r="22" spans="1:9" s="5" customFormat="1" ht="15" customHeight="1" thickBot="1" x14ac:dyDescent="0.3">
      <c r="A22" s="11" t="s">
        <v>13</v>
      </c>
      <c r="B22" s="11"/>
      <c r="C22" s="10"/>
      <c r="D22" s="10"/>
      <c r="E22" s="12"/>
      <c r="F22" s="12"/>
      <c r="G22" s="13">
        <f>E20+E22-F20-F22</f>
        <v>0</v>
      </c>
      <c r="H22" s="14" t="str">
        <f>IF(G22=0,"",H21)</f>
        <v/>
      </c>
      <c r="I22" s="14" t="str">
        <f>IF(G22=0,"",I23)</f>
        <v/>
      </c>
    </row>
    <row r="23" spans="1:9" s="5" customFormat="1" ht="6.9" customHeight="1" thickBot="1" x14ac:dyDescent="0.3">
      <c r="A23" s="11"/>
      <c r="B23" s="11"/>
      <c r="C23" s="10"/>
      <c r="D23" s="10"/>
      <c r="E23" s="15"/>
      <c r="F23" s="15"/>
      <c r="G23" s="15"/>
      <c r="H23" s="17" t="str">
        <f>IF(G24&gt;0,"B 112.01","900.400.03")</f>
        <v>900.400.03</v>
      </c>
      <c r="I23" s="17" t="s">
        <v>36</v>
      </c>
    </row>
    <row r="24" spans="1:9" s="5" customFormat="1" ht="15" customHeight="1" thickBot="1" x14ac:dyDescent="0.3">
      <c r="A24" s="11" t="s">
        <v>14</v>
      </c>
      <c r="B24" s="11"/>
      <c r="C24" s="10"/>
      <c r="D24" s="10"/>
      <c r="E24" s="12"/>
      <c r="F24" s="12"/>
      <c r="G24" s="13">
        <f>E24-F24+E26-F26</f>
        <v>0</v>
      </c>
      <c r="H24" s="14" t="str">
        <f>IF(G24=0,"",H21)</f>
        <v/>
      </c>
      <c r="I24" s="14" t="str">
        <f>IF(G24=0,"",I25)</f>
        <v/>
      </c>
    </row>
    <row r="25" spans="1:9" s="5" customFormat="1" ht="6.9" customHeight="1" thickBot="1" x14ac:dyDescent="0.3">
      <c r="A25" s="11"/>
      <c r="B25" s="11"/>
      <c r="C25" s="10"/>
      <c r="D25" s="10"/>
      <c r="E25" s="15"/>
      <c r="F25" s="15"/>
      <c r="G25" s="15"/>
      <c r="H25" s="17" t="str">
        <f>IF(G26&gt;0,"B 112.01","020.436.05")</f>
        <v>020.436.05</v>
      </c>
      <c r="I25" s="17" t="s">
        <v>3</v>
      </c>
    </row>
    <row r="26" spans="1:9" s="5" customFormat="1" ht="15" customHeight="1" thickBot="1" x14ac:dyDescent="0.3">
      <c r="A26" s="11" t="s">
        <v>15</v>
      </c>
      <c r="B26" s="11"/>
      <c r="C26" s="10"/>
      <c r="D26" s="10"/>
      <c r="E26" s="12"/>
      <c r="F26" s="12"/>
      <c r="G26" s="13"/>
      <c r="H26" s="14" t="str">
        <f>IF(G26=0,"",H21)</f>
        <v/>
      </c>
      <c r="I26" s="14" t="str">
        <f>IF(G26=0,"",I25)</f>
        <v/>
      </c>
    </row>
    <row r="27" spans="1:9" s="5" customFormat="1" ht="15.6" x14ac:dyDescent="0.25">
      <c r="A27" s="11"/>
      <c r="B27" s="11"/>
      <c r="C27" s="10"/>
      <c r="D27" s="10"/>
      <c r="E27" s="15"/>
      <c r="F27" s="15"/>
      <c r="G27" s="15"/>
      <c r="H27" s="8"/>
      <c r="I27" s="8"/>
    </row>
    <row r="28" spans="1:9" s="5" customFormat="1" ht="15.6" x14ac:dyDescent="0.25">
      <c r="A28" s="9" t="s">
        <v>22</v>
      </c>
      <c r="B28" s="9"/>
      <c r="C28" s="10"/>
      <c r="D28" s="10"/>
      <c r="E28" s="13">
        <f>SUM(E20:E26)</f>
        <v>0</v>
      </c>
      <c r="F28" s="13">
        <f>SUM(F20:F26)</f>
        <v>0</v>
      </c>
      <c r="G28" s="13">
        <f>E28-F28</f>
        <v>0</v>
      </c>
      <c r="H28" s="8"/>
      <c r="I28" s="8"/>
    </row>
    <row r="29" spans="1:9" s="5" customFormat="1" ht="15" customHeight="1" x14ac:dyDescent="0.25">
      <c r="A29" s="11"/>
      <c r="B29" s="11"/>
      <c r="C29" s="10"/>
      <c r="D29" s="10"/>
      <c r="E29" s="15"/>
      <c r="F29" s="15"/>
      <c r="G29" s="15"/>
      <c r="H29" s="8"/>
      <c r="I29" s="8"/>
    </row>
    <row r="30" spans="1:9" s="5" customFormat="1" ht="15.6" x14ac:dyDescent="0.25">
      <c r="A30" s="18" t="s">
        <v>16</v>
      </c>
      <c r="B30" s="18"/>
      <c r="C30" s="10"/>
      <c r="D30" s="10"/>
      <c r="E30" s="13">
        <f>E28+E16</f>
        <v>0</v>
      </c>
      <c r="F30" s="13">
        <f>F28+F16</f>
        <v>0</v>
      </c>
      <c r="G30" s="13">
        <f>E30-F30</f>
        <v>0</v>
      </c>
      <c r="H30" s="8"/>
      <c r="I30" s="8"/>
    </row>
    <row r="31" spans="1:9" s="5" customFormat="1" ht="15" customHeight="1" x14ac:dyDescent="0.25">
      <c r="A31" s="11"/>
      <c r="B31" s="11"/>
      <c r="C31" s="10"/>
      <c r="D31" s="10"/>
      <c r="E31" s="15"/>
      <c r="F31" s="15"/>
      <c r="G31" s="15"/>
      <c r="H31" s="8"/>
      <c r="I31" s="8"/>
    </row>
    <row r="32" spans="1:9" s="5" customFormat="1" ht="15" customHeight="1" x14ac:dyDescent="0.25">
      <c r="A32" s="9" t="s">
        <v>26</v>
      </c>
      <c r="B32" s="9"/>
      <c r="C32" s="10"/>
      <c r="D32" s="10"/>
      <c r="E32" s="15"/>
      <c r="F32" s="15"/>
      <c r="G32" s="15"/>
      <c r="H32" s="8"/>
      <c r="I32" s="8"/>
    </row>
    <row r="33" spans="1:9" s="5" customFormat="1" ht="6.9" customHeight="1" thickBot="1" x14ac:dyDescent="0.3">
      <c r="A33" s="11"/>
      <c r="B33" s="11"/>
      <c r="C33" s="10"/>
      <c r="D33" s="10"/>
      <c r="E33" s="15"/>
      <c r="F33" s="15"/>
      <c r="G33" s="13"/>
      <c r="H33" s="17"/>
      <c r="I33" s="17"/>
    </row>
    <row r="34" spans="1:9" s="5" customFormat="1" ht="16.2" thickBot="1" x14ac:dyDescent="0.3">
      <c r="A34" s="11" t="s">
        <v>17</v>
      </c>
      <c r="B34" s="11"/>
      <c r="C34" s="10"/>
      <c r="D34" s="10"/>
      <c r="E34" s="12"/>
      <c r="F34" s="12"/>
      <c r="G34" s="13">
        <f>E34-F34</f>
        <v>0</v>
      </c>
      <c r="H34" s="8"/>
      <c r="I34" s="8"/>
    </row>
    <row r="35" spans="1:9" s="5" customFormat="1" ht="6.9" customHeight="1" thickBot="1" x14ac:dyDescent="0.3">
      <c r="A35" s="11"/>
      <c r="B35" s="11"/>
      <c r="C35" s="10"/>
      <c r="D35" s="10"/>
      <c r="E35" s="15"/>
      <c r="F35" s="15"/>
      <c r="G35" s="13"/>
      <c r="H35" s="17"/>
      <c r="I35" s="17"/>
    </row>
    <row r="36" spans="1:9" s="5" customFormat="1" ht="16.2" thickBot="1" x14ac:dyDescent="0.3">
      <c r="A36" s="11" t="s">
        <v>27</v>
      </c>
      <c r="B36" s="11"/>
      <c r="C36" s="10"/>
      <c r="D36" s="10"/>
      <c r="E36" s="12"/>
      <c r="F36" s="12"/>
      <c r="G36" s="13">
        <f>E36-F36</f>
        <v>0</v>
      </c>
      <c r="H36" s="8"/>
      <c r="I36" s="8"/>
    </row>
    <row r="37" spans="1:9" s="5" customFormat="1" ht="15.6" x14ac:dyDescent="0.25">
      <c r="A37" s="11"/>
      <c r="B37" s="11"/>
      <c r="C37" s="10"/>
      <c r="D37" s="10"/>
      <c r="E37" s="19"/>
      <c r="F37" s="19"/>
      <c r="G37" s="13"/>
      <c r="H37" s="8"/>
      <c r="I37" s="8"/>
    </row>
    <row r="38" spans="1:9" s="5" customFormat="1" ht="15.6" x14ac:dyDescent="0.25">
      <c r="A38" s="9" t="s">
        <v>28</v>
      </c>
      <c r="B38" s="9"/>
      <c r="C38" s="10"/>
      <c r="D38" s="10"/>
      <c r="E38" s="19">
        <f>SUM(E34:E36)</f>
        <v>0</v>
      </c>
      <c r="F38" s="19">
        <f>SUM(F34:F36)</f>
        <v>0</v>
      </c>
      <c r="G38" s="13">
        <f>E38-F38</f>
        <v>0</v>
      </c>
      <c r="H38" s="14" t="s">
        <v>45</v>
      </c>
      <c r="I38" s="14" t="s">
        <v>25</v>
      </c>
    </row>
    <row r="39" spans="1:9" s="5" customFormat="1" ht="15.6" x14ac:dyDescent="0.25">
      <c r="A39" s="11"/>
      <c r="B39" s="11"/>
      <c r="C39" s="10"/>
      <c r="D39" s="10"/>
      <c r="E39" s="15"/>
      <c r="F39" s="15"/>
      <c r="G39" s="15"/>
      <c r="H39" s="8"/>
      <c r="I39" s="8"/>
    </row>
    <row r="40" spans="1:9" s="5" customFormat="1" ht="15.6" x14ac:dyDescent="0.25">
      <c r="A40" s="9" t="s">
        <v>23</v>
      </c>
      <c r="B40" s="9"/>
      <c r="C40" s="10"/>
      <c r="D40" s="10"/>
      <c r="E40" s="15"/>
      <c r="F40" s="15"/>
      <c r="G40" s="15"/>
      <c r="H40" s="8"/>
      <c r="I40" s="8"/>
    </row>
    <row r="41" spans="1:9" s="5" customFormat="1" ht="6.9" customHeight="1" thickBot="1" x14ac:dyDescent="0.3">
      <c r="A41" s="11"/>
      <c r="B41" s="11"/>
      <c r="C41" s="10"/>
      <c r="D41" s="10"/>
      <c r="E41" s="15"/>
      <c r="F41" s="15"/>
      <c r="G41" s="15"/>
      <c r="H41" s="17" t="str">
        <f>IF(G42&gt;0,"900.330.00","B 112.04")</f>
        <v>B 112.04</v>
      </c>
      <c r="I41" s="17" t="str">
        <f>IF(G42&lt;0,"900.330.00","B 112.04")</f>
        <v>B 112.04</v>
      </c>
    </row>
    <row r="42" spans="1:9" s="5" customFormat="1" ht="15" customHeight="1" thickBot="1" x14ac:dyDescent="0.3">
      <c r="A42" s="11" t="s">
        <v>18</v>
      </c>
      <c r="B42" s="11"/>
      <c r="C42" s="10"/>
      <c r="D42" s="10"/>
      <c r="E42" s="12"/>
      <c r="F42" s="12"/>
      <c r="G42" s="13">
        <f>E42-F42</f>
        <v>0</v>
      </c>
      <c r="H42" s="14" t="str">
        <f>IF(G42=0,"",I41)</f>
        <v/>
      </c>
      <c r="I42" s="14" t="str">
        <f>IF(G42=0,"",H41)</f>
        <v/>
      </c>
    </row>
    <row r="43" spans="1:9" s="5" customFormat="1" ht="6.9" customHeight="1" thickBot="1" x14ac:dyDescent="0.3">
      <c r="A43" s="11"/>
      <c r="B43" s="11"/>
      <c r="C43" s="10"/>
      <c r="D43" s="10"/>
      <c r="E43" s="15"/>
      <c r="F43" s="15"/>
      <c r="G43" s="15"/>
      <c r="H43" s="17" t="str">
        <f>IF(G44&lt;0,"900.329.02","B 112.04")</f>
        <v>B 112.04</v>
      </c>
      <c r="I43" s="17" t="str">
        <f>IF(G44&gt;0,"900.421.02","B 112.04")</f>
        <v>B 112.04</v>
      </c>
    </row>
    <row r="44" spans="1:9" s="5" customFormat="1" ht="15" customHeight="1" thickBot="1" x14ac:dyDescent="0.3">
      <c r="A44" s="11" t="s">
        <v>19</v>
      </c>
      <c r="B44" s="11"/>
      <c r="C44" s="10"/>
      <c r="D44" s="10"/>
      <c r="E44" s="12"/>
      <c r="F44" s="12"/>
      <c r="G44" s="13">
        <f>E44-F44</f>
        <v>0</v>
      </c>
      <c r="H44" s="14" t="str">
        <f>IF(G44=0,"",H43)</f>
        <v/>
      </c>
      <c r="I44" s="14" t="str">
        <f>IF(G44=0,"",I43)</f>
        <v/>
      </c>
    </row>
    <row r="45" spans="1:9" s="5" customFormat="1" ht="6.9" customHeight="1" thickBot="1" x14ac:dyDescent="0.3">
      <c r="A45" s="11"/>
      <c r="B45" s="11"/>
      <c r="C45" s="10"/>
      <c r="D45" s="10"/>
      <c r="E45" s="15"/>
      <c r="F45" s="15"/>
      <c r="G45" s="15"/>
      <c r="H45" s="17" t="str">
        <f>IF(G46&lt;0,"900.330.02","B 112.04")</f>
        <v>B 112.04</v>
      </c>
      <c r="I45" s="17" t="str">
        <f>IF(G46&gt;0,"900.405.10","B 112.04")</f>
        <v>B 112.04</v>
      </c>
    </row>
    <row r="46" spans="1:9" s="5" customFormat="1" ht="15" customHeight="1" thickBot="1" x14ac:dyDescent="0.3">
      <c r="A46" s="11" t="s">
        <v>20</v>
      </c>
      <c r="B46" s="11"/>
      <c r="C46" s="10"/>
      <c r="D46" s="10"/>
      <c r="E46" s="12"/>
      <c r="F46" s="12"/>
      <c r="G46" s="13">
        <f>E46-F46</f>
        <v>0</v>
      </c>
      <c r="H46" s="17" t="str">
        <f>H45</f>
        <v>B 112.04</v>
      </c>
      <c r="I46" s="17" t="str">
        <f>I45</f>
        <v>B 112.04</v>
      </c>
    </row>
    <row r="47" spans="1:9" s="5" customFormat="1" ht="6.9" customHeight="1" x14ac:dyDescent="0.25">
      <c r="A47" s="11"/>
      <c r="B47" s="11"/>
      <c r="C47" s="10"/>
      <c r="D47" s="10"/>
      <c r="E47" s="15"/>
      <c r="F47" s="15"/>
      <c r="G47" s="15"/>
      <c r="H47" s="17"/>
      <c r="I47" s="17"/>
    </row>
    <row r="48" spans="1:9" s="5" customFormat="1" ht="12.75" customHeight="1" x14ac:dyDescent="0.25">
      <c r="A48" s="11"/>
      <c r="B48" s="11"/>
      <c r="C48" s="10"/>
      <c r="D48" s="10"/>
      <c r="E48" s="15"/>
      <c r="F48" s="15"/>
      <c r="G48" s="13"/>
      <c r="H48" s="14"/>
      <c r="I48" s="14"/>
    </row>
    <row r="49" spans="1:9" s="5" customFormat="1" ht="15.6" x14ac:dyDescent="0.25">
      <c r="A49" s="9" t="s">
        <v>21</v>
      </c>
      <c r="B49" s="9"/>
      <c r="C49" s="10"/>
      <c r="D49" s="10"/>
      <c r="E49" s="13">
        <f>SUM(E42:E46)</f>
        <v>0</v>
      </c>
      <c r="F49" s="13">
        <f>SUM(F42:F47)</f>
        <v>0</v>
      </c>
      <c r="G49" s="13">
        <f>E49-F49</f>
        <v>0</v>
      </c>
      <c r="H49" s="14"/>
      <c r="I49" s="14"/>
    </row>
    <row r="50" spans="1:9" s="5" customFormat="1" ht="15" customHeight="1" x14ac:dyDescent="0.25">
      <c r="A50" s="11"/>
      <c r="B50" s="11"/>
      <c r="C50" s="10"/>
      <c r="D50" s="10"/>
      <c r="E50" s="13"/>
      <c r="F50" s="13"/>
      <c r="G50" s="13"/>
      <c r="H50" s="14"/>
      <c r="I50" s="14"/>
    </row>
    <row r="51" spans="1:9" s="5" customFormat="1" ht="15" customHeight="1" x14ac:dyDescent="0.25">
      <c r="A51" s="18" t="s">
        <v>24</v>
      </c>
      <c r="B51" s="18"/>
      <c r="C51" s="10"/>
      <c r="D51" s="10"/>
      <c r="E51" s="13">
        <f>E38+E49</f>
        <v>0</v>
      </c>
      <c r="F51" s="13">
        <f>F38+F49</f>
        <v>0</v>
      </c>
      <c r="G51" s="13">
        <f>G38+G49</f>
        <v>0</v>
      </c>
      <c r="H51" s="8"/>
      <c r="I51" s="8"/>
    </row>
    <row r="52" spans="1:9" s="5" customFormat="1" ht="15" customHeight="1" x14ac:dyDescent="0.25">
      <c r="A52" s="11"/>
      <c r="B52" s="11"/>
      <c r="C52" s="10"/>
      <c r="D52" s="10"/>
      <c r="E52" s="13"/>
      <c r="F52" s="13"/>
      <c r="G52" s="13"/>
      <c r="H52" s="14"/>
      <c r="I52" s="14"/>
    </row>
    <row r="53" spans="1:9" s="5" customFormat="1" ht="15.6" x14ac:dyDescent="0.25">
      <c r="A53" s="11" t="s">
        <v>10</v>
      </c>
      <c r="B53" s="11"/>
      <c r="C53" s="10"/>
      <c r="D53" s="10"/>
      <c r="E53" s="13">
        <f>E30+E51</f>
        <v>0</v>
      </c>
      <c r="F53" s="13">
        <f>F30+F51</f>
        <v>0</v>
      </c>
      <c r="G53" s="13">
        <f>G30+G51</f>
        <v>0</v>
      </c>
      <c r="H53" s="8"/>
      <c r="I53" s="8"/>
    </row>
    <row r="54" spans="1:9" s="5" customFormat="1" ht="16.2" thickBot="1" x14ac:dyDescent="0.3">
      <c r="A54" s="10"/>
      <c r="B54" s="10"/>
      <c r="C54" s="10"/>
      <c r="D54" s="10"/>
      <c r="E54" s="15"/>
      <c r="F54" s="15"/>
      <c r="G54" s="15"/>
      <c r="H54" s="20" t="s">
        <v>25</v>
      </c>
      <c r="I54" s="20" t="s">
        <v>3</v>
      </c>
    </row>
    <row r="55" spans="1:9" s="5" customFormat="1" ht="16.2" thickBot="1" x14ac:dyDescent="0.3">
      <c r="A55" s="21" t="s">
        <v>29</v>
      </c>
      <c r="B55" s="21"/>
      <c r="C55" s="10"/>
      <c r="D55" s="10"/>
      <c r="E55" s="12"/>
      <c r="F55" s="12"/>
      <c r="G55" s="13">
        <f>E55-F55</f>
        <v>0</v>
      </c>
      <c r="H55" s="14" t="str">
        <f>IF(G55=0,"",H54)</f>
        <v/>
      </c>
      <c r="I55" s="14" t="str">
        <f>IF(G55=0,"",I54)</f>
        <v/>
      </c>
    </row>
    <row r="56" spans="1:9" s="5" customFormat="1" ht="15.6" x14ac:dyDescent="0.25">
      <c r="A56" s="10"/>
      <c r="B56" s="10"/>
      <c r="C56" s="10"/>
      <c r="D56" s="10"/>
      <c r="E56" s="15"/>
      <c r="F56" s="15"/>
      <c r="G56" s="15"/>
      <c r="H56" s="8"/>
      <c r="I56" s="8"/>
    </row>
    <row r="57" spans="1:9" s="5" customFormat="1" ht="15.6" x14ac:dyDescent="0.25">
      <c r="A57" s="22"/>
      <c r="B57" s="22"/>
      <c r="C57" s="11"/>
      <c r="D57" s="11" t="s">
        <v>30</v>
      </c>
      <c r="E57" s="10"/>
      <c r="F57" s="15"/>
      <c r="G57" s="13">
        <f>SUM(G53:G55)</f>
        <v>0</v>
      </c>
      <c r="H57" s="8"/>
      <c r="I57" s="8"/>
    </row>
    <row r="58" spans="1:9" s="5" customFormat="1" ht="6.9" customHeight="1" thickBot="1" x14ac:dyDescent="0.3">
      <c r="A58" s="11"/>
      <c r="B58" s="11"/>
      <c r="C58" s="10"/>
      <c r="D58" s="10"/>
      <c r="E58" s="15"/>
      <c r="F58" s="15"/>
      <c r="G58" s="15"/>
      <c r="H58" s="17"/>
      <c r="I58" s="17"/>
    </row>
    <row r="59" spans="1:9" s="5" customFormat="1" ht="16.2" thickBot="1" x14ac:dyDescent="0.3">
      <c r="A59" s="22"/>
      <c r="B59" s="22"/>
      <c r="C59" s="11"/>
      <c r="D59" s="11" t="s">
        <v>31</v>
      </c>
      <c r="E59" s="10"/>
      <c r="F59" s="15"/>
      <c r="G59" s="12"/>
      <c r="H59" s="20" t="s">
        <v>44</v>
      </c>
      <c r="I59" s="8"/>
    </row>
    <row r="60" spans="1:9" s="5" customFormat="1" ht="6.9" customHeight="1" x14ac:dyDescent="0.25">
      <c r="A60" s="11"/>
      <c r="B60" s="11"/>
      <c r="C60" s="10"/>
      <c r="D60" s="10"/>
      <c r="E60" s="15"/>
      <c r="F60" s="15"/>
      <c r="G60" s="13"/>
      <c r="H60" s="17" t="s">
        <v>25</v>
      </c>
      <c r="I60" s="17" t="s">
        <v>48</v>
      </c>
    </row>
    <row r="61" spans="1:9" s="5" customFormat="1" ht="15.6" x14ac:dyDescent="0.25">
      <c r="A61" s="22"/>
      <c r="B61" s="22"/>
      <c r="C61" s="11"/>
      <c r="D61" s="11" t="s">
        <v>32</v>
      </c>
      <c r="E61" s="10"/>
      <c r="F61" s="15"/>
      <c r="G61" s="13">
        <f>-G36</f>
        <v>0</v>
      </c>
      <c r="H61" s="14" t="str">
        <f>IF(G61&gt;0,H60,H59)</f>
        <v>900.330.02</v>
      </c>
      <c r="I61" s="14" t="str">
        <f>IF(G61&gt;0,I60,H60)</f>
        <v>B 112.04</v>
      </c>
    </row>
    <row r="62" spans="1:9" s="5" customFormat="1" ht="6.9" customHeight="1" thickBot="1" x14ac:dyDescent="0.3">
      <c r="A62" s="11"/>
      <c r="B62" s="11"/>
      <c r="C62" s="10"/>
      <c r="D62" s="10"/>
      <c r="E62" s="15"/>
      <c r="F62" s="15"/>
      <c r="G62" s="15"/>
      <c r="H62" s="17" t="str">
        <f>IF(G38&lt;0,"900.330.02","B 112.04")</f>
        <v>B 112.04</v>
      </c>
      <c r="I62" s="17" t="str">
        <f>IF(G38&gt;0,"B 111.03","B 112.04")</f>
        <v>B 112.04</v>
      </c>
    </row>
    <row r="63" spans="1:9" s="5" customFormat="1" ht="16.8" thickTop="1" thickBot="1" x14ac:dyDescent="0.3">
      <c r="A63" s="22"/>
      <c r="B63" s="22"/>
      <c r="C63" s="11"/>
      <c r="D63" s="11" t="s">
        <v>33</v>
      </c>
      <c r="E63" s="10"/>
      <c r="F63" s="15"/>
      <c r="G63" s="23">
        <f>SUM(G57:G61)</f>
        <v>0</v>
      </c>
      <c r="H63" s="8"/>
      <c r="I63" s="8"/>
    </row>
    <row r="64" spans="1:9" ht="14.4" thickTop="1" x14ac:dyDescent="0.3">
      <c r="D64" s="25"/>
      <c r="E64" s="25"/>
    </row>
    <row r="65" spans="4:5" x14ac:dyDescent="0.3">
      <c r="D65" s="25"/>
      <c r="E65" s="25"/>
    </row>
    <row r="66" spans="4:5" x14ac:dyDescent="0.3">
      <c r="D66" s="25"/>
      <c r="E66" s="25"/>
    </row>
    <row r="67" spans="4:5" x14ac:dyDescent="0.3">
      <c r="D67" s="25"/>
      <c r="E67" s="25"/>
    </row>
    <row r="68" spans="4:5" x14ac:dyDescent="0.3">
      <c r="D68" s="25"/>
      <c r="E68" s="25"/>
    </row>
  </sheetData>
  <mergeCells count="2">
    <mergeCell ref="A4:D4"/>
    <mergeCell ref="F1:G1"/>
  </mergeCells>
  <phoneticPr fontId="0" type="noConversion"/>
  <pageMargins left="0" right="0" top="0" bottom="0" header="0.51181102362204722" footer="0.51181102362204722"/>
  <pageSetup paperSize="9" scale="95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6" zoomScale="120" zoomScaleNormal="120" workbookViewId="0">
      <selection activeCell="C14" sqref="C14"/>
    </sheetView>
  </sheetViews>
  <sheetFormatPr baseColWidth="10" defaultRowHeight="13.8" x14ac:dyDescent="0.3"/>
  <cols>
    <col min="1" max="1" width="9.44140625" style="32" customWidth="1"/>
    <col min="2" max="2" width="36.109375" style="31" customWidth="1"/>
    <col min="3" max="6" width="9" style="31" customWidth="1"/>
    <col min="7" max="7" width="14.77734375" style="31" customWidth="1"/>
    <col min="8" max="16384" width="11.5546875" style="24"/>
  </cols>
  <sheetData>
    <row r="1" spans="1:20" ht="23.4" x14ac:dyDescent="0.3">
      <c r="A1" s="78" t="s">
        <v>53</v>
      </c>
      <c r="B1" s="78"/>
      <c r="C1" s="78"/>
      <c r="D1" s="78" t="s">
        <v>39</v>
      </c>
      <c r="E1" s="78"/>
      <c r="F1" s="78"/>
      <c r="G1" s="78"/>
      <c r="H1" s="26"/>
      <c r="I1" s="26"/>
    </row>
    <row r="2" spans="1:20" s="31" customFormat="1" ht="12.6" x14ac:dyDescent="0.25">
      <c r="A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31" customFormat="1" ht="12.6" x14ac:dyDescent="0.25">
      <c r="A3" s="29" t="s">
        <v>40</v>
      </c>
      <c r="B3" s="29" t="s">
        <v>34</v>
      </c>
      <c r="C3" s="76" t="s">
        <v>1</v>
      </c>
      <c r="D3" s="76"/>
      <c r="E3" s="77" t="s">
        <v>2</v>
      </c>
      <c r="F3" s="77"/>
      <c r="G3" s="77" t="s">
        <v>41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s="31" customFormat="1" ht="12.6" x14ac:dyDescent="0.25">
      <c r="A4" s="29"/>
      <c r="B4" s="29"/>
      <c r="C4" s="29" t="s">
        <v>51</v>
      </c>
      <c r="D4" s="29" t="s">
        <v>52</v>
      </c>
      <c r="E4" s="29" t="s">
        <v>51</v>
      </c>
      <c r="F4" s="29" t="s">
        <v>52</v>
      </c>
      <c r="G4" s="77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s="58" customFormat="1" ht="6.9" customHeight="1" x14ac:dyDescent="0.25">
      <c r="A5" s="33"/>
      <c r="B5" s="34"/>
      <c r="C5" s="35"/>
      <c r="D5" s="35"/>
      <c r="E5" s="35"/>
      <c r="F5" s="35"/>
      <c r="G5" s="36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s="5" customFormat="1" ht="19.05" customHeight="1" x14ac:dyDescent="0.25">
      <c r="A6" s="33">
        <v>42369</v>
      </c>
      <c r="B6" s="37" t="s">
        <v>56</v>
      </c>
      <c r="C6" s="38">
        <v>10123</v>
      </c>
      <c r="D6" s="39"/>
      <c r="E6" s="40">
        <v>40020</v>
      </c>
      <c r="F6" s="38">
        <v>91000</v>
      </c>
      <c r="G6" s="41">
        <f>'Tableau SIPP recap'!G16</f>
        <v>0</v>
      </c>
      <c r="H6" s="8"/>
      <c r="I6" s="8"/>
    </row>
    <row r="7" spans="1:20" s="5" customFormat="1" ht="19.05" customHeight="1" x14ac:dyDescent="0.25">
      <c r="A7" s="33">
        <f t="shared" ref="A7:A14" si="0">A6</f>
        <v>42369</v>
      </c>
      <c r="B7" s="37" t="s">
        <v>42</v>
      </c>
      <c r="C7" s="38">
        <v>10123</v>
      </c>
      <c r="D7" s="39"/>
      <c r="E7" s="40">
        <v>44011.03</v>
      </c>
      <c r="F7" s="38">
        <v>96100</v>
      </c>
      <c r="G7" s="41">
        <f>'Tableau SIPP recap'!G22</f>
        <v>0</v>
      </c>
      <c r="H7" s="8"/>
      <c r="I7" s="8"/>
    </row>
    <row r="8" spans="1:20" s="5" customFormat="1" ht="19.05" customHeight="1" x14ac:dyDescent="0.25">
      <c r="A8" s="33">
        <f t="shared" si="0"/>
        <v>42369</v>
      </c>
      <c r="B8" s="37" t="s">
        <v>46</v>
      </c>
      <c r="C8" s="38">
        <v>10123</v>
      </c>
      <c r="D8" s="39"/>
      <c r="E8" s="40">
        <v>42601.01</v>
      </c>
      <c r="F8" s="68" t="s">
        <v>58</v>
      </c>
      <c r="G8" s="41">
        <f>'Tableau SIPP recap'!G24</f>
        <v>0</v>
      </c>
      <c r="H8" s="8"/>
      <c r="I8" s="8"/>
    </row>
    <row r="9" spans="1:20" s="5" customFormat="1" ht="19.05" customHeight="1" x14ac:dyDescent="0.25">
      <c r="A9" s="33">
        <f t="shared" si="0"/>
        <v>42369</v>
      </c>
      <c r="B9" s="37" t="s">
        <v>32</v>
      </c>
      <c r="C9" s="38">
        <v>10123</v>
      </c>
      <c r="D9" s="42"/>
      <c r="E9" s="40">
        <v>40020</v>
      </c>
      <c r="F9" s="38">
        <v>91000</v>
      </c>
      <c r="G9" s="41">
        <f>IF(H9&gt;0,H9,-H9)</f>
        <v>0</v>
      </c>
      <c r="H9" s="27">
        <f>'Tableau SIPP recap'!G61</f>
        <v>0</v>
      </c>
      <c r="I9" s="8"/>
    </row>
    <row r="10" spans="1:20" s="5" customFormat="1" ht="19.05" customHeight="1" x14ac:dyDescent="0.25">
      <c r="A10" s="33">
        <f t="shared" si="0"/>
        <v>42369</v>
      </c>
      <c r="B10" s="37" t="s">
        <v>43</v>
      </c>
      <c r="C10" s="38">
        <v>10123</v>
      </c>
      <c r="D10" s="39"/>
      <c r="E10" s="40">
        <v>42601.01</v>
      </c>
      <c r="F10" s="68" t="s">
        <v>58</v>
      </c>
      <c r="G10" s="41">
        <f>'Tableau SIPP recap'!G55</f>
        <v>0</v>
      </c>
      <c r="H10" s="8"/>
      <c r="I10" s="8"/>
    </row>
    <row r="11" spans="1:20" s="5" customFormat="1" ht="19.05" customHeight="1" x14ac:dyDescent="0.25">
      <c r="A11" s="33">
        <f t="shared" si="0"/>
        <v>42369</v>
      </c>
      <c r="B11" s="43" t="s">
        <v>17</v>
      </c>
      <c r="C11" s="44"/>
      <c r="D11" s="39"/>
      <c r="E11" s="38">
        <v>10123</v>
      </c>
      <c r="F11" s="39"/>
      <c r="G11" s="41">
        <f>-'Tableau SIPP recap'!G38</f>
        <v>0</v>
      </c>
      <c r="H11" s="8"/>
      <c r="I11" s="8"/>
    </row>
    <row r="12" spans="1:20" s="5" customFormat="1" ht="19.05" customHeight="1" x14ac:dyDescent="0.25">
      <c r="A12" s="33">
        <f t="shared" si="0"/>
        <v>42369</v>
      </c>
      <c r="B12" s="43" t="s">
        <v>18</v>
      </c>
      <c r="C12" s="38">
        <v>31811.03</v>
      </c>
      <c r="D12" s="68" t="s">
        <v>58</v>
      </c>
      <c r="E12" s="38">
        <v>10123</v>
      </c>
      <c r="F12" s="39"/>
      <c r="G12" s="41">
        <f>-'Tableau SIPP recap'!G42</f>
        <v>0</v>
      </c>
      <c r="H12" s="8"/>
      <c r="I12" s="8"/>
    </row>
    <row r="13" spans="1:20" s="5" customFormat="1" ht="19.05" customHeight="1" x14ac:dyDescent="0.25">
      <c r="A13" s="33">
        <f t="shared" si="0"/>
        <v>42369</v>
      </c>
      <c r="B13" s="43" t="s">
        <v>19</v>
      </c>
      <c r="C13" s="38">
        <v>34000.03</v>
      </c>
      <c r="D13" s="38">
        <v>96100</v>
      </c>
      <c r="E13" s="38">
        <v>10123</v>
      </c>
      <c r="F13" s="39"/>
      <c r="G13" s="41">
        <f>-'Tableau SIPP recap'!G44</f>
        <v>0</v>
      </c>
      <c r="H13" s="8"/>
      <c r="I13" s="8"/>
    </row>
    <row r="14" spans="1:20" s="5" customFormat="1" ht="19.05" customHeight="1" x14ac:dyDescent="0.25">
      <c r="A14" s="33">
        <f t="shared" si="0"/>
        <v>42369</v>
      </c>
      <c r="B14" s="43" t="s">
        <v>20</v>
      </c>
      <c r="C14" s="38">
        <v>31811.03</v>
      </c>
      <c r="D14" s="68" t="s">
        <v>58</v>
      </c>
      <c r="E14" s="38">
        <v>10123</v>
      </c>
      <c r="F14" s="39"/>
      <c r="G14" s="41">
        <f>-'Tableau SIPP recap'!G46</f>
        <v>0</v>
      </c>
      <c r="H14" s="8"/>
      <c r="I14" s="8"/>
    </row>
    <row r="15" spans="1:20" x14ac:dyDescent="0.3">
      <c r="A15" s="33"/>
      <c r="B15" s="43"/>
      <c r="C15" s="38"/>
      <c r="D15" s="38"/>
      <c r="E15" s="38"/>
      <c r="F15" s="38"/>
      <c r="G15" s="41"/>
      <c r="H15" s="26"/>
      <c r="I15" s="26"/>
    </row>
    <row r="16" spans="1:20" s="58" customFormat="1" ht="40.049999999999997" customHeight="1" thickBot="1" x14ac:dyDescent="0.3">
      <c r="A16" s="45"/>
      <c r="B16" s="79" t="s">
        <v>57</v>
      </c>
      <c r="C16" s="80"/>
      <c r="D16" s="80"/>
      <c r="E16" s="80"/>
      <c r="F16" s="67"/>
      <c r="G16" s="31"/>
      <c r="H16" s="65"/>
      <c r="I16" s="66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1:20" s="58" customFormat="1" ht="25.05" customHeight="1" x14ac:dyDescent="0.25">
      <c r="A17" s="46" t="s">
        <v>40</v>
      </c>
      <c r="B17" s="47" t="s">
        <v>34</v>
      </c>
      <c r="C17" s="73" t="s">
        <v>1</v>
      </c>
      <c r="D17" s="73"/>
      <c r="E17" s="73" t="s">
        <v>2</v>
      </c>
      <c r="F17" s="73"/>
      <c r="G17" s="48" t="s">
        <v>35</v>
      </c>
      <c r="H17" s="65"/>
      <c r="I17" s="66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spans="1:20" s="58" customFormat="1" ht="25.05" customHeight="1" x14ac:dyDescent="0.25">
      <c r="A18" s="49">
        <v>42005</v>
      </c>
      <c r="B18" s="50" t="s">
        <v>54</v>
      </c>
      <c r="C18" s="74"/>
      <c r="D18" s="74"/>
      <c r="E18" s="75"/>
      <c r="F18" s="75"/>
      <c r="G18" s="51"/>
      <c r="H18" s="65"/>
      <c r="I18" s="66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1:20" s="58" customFormat="1" ht="18.899999999999999" customHeight="1" x14ac:dyDescent="0.25">
      <c r="A19" s="52">
        <f>A7</f>
        <v>42369</v>
      </c>
      <c r="B19" s="53" t="str">
        <f t="shared" ref="B19:B27" si="1">B6</f>
        <v xml:space="preserve">Impôt à la source </v>
      </c>
      <c r="C19" s="75">
        <f>G6</f>
        <v>0</v>
      </c>
      <c r="D19" s="75"/>
      <c r="E19" s="75"/>
      <c r="F19" s="75"/>
      <c r="G19" s="51"/>
      <c r="H19" s="65"/>
      <c r="I19" s="66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s="58" customFormat="1" ht="18.899999999999999" customHeight="1" x14ac:dyDescent="0.25">
      <c r="A20" s="52">
        <f>A19</f>
        <v>42369</v>
      </c>
      <c r="B20" s="53" t="str">
        <f t="shared" si="1"/>
        <v>Intérêts moratoires et plus-values</v>
      </c>
      <c r="C20" s="75">
        <f>G7</f>
        <v>0</v>
      </c>
      <c r="D20" s="75"/>
      <c r="E20" s="75"/>
      <c r="F20" s="75"/>
      <c r="G20" s="51"/>
      <c r="H20" s="65"/>
      <c r="I20" s="66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0" s="58" customFormat="1" ht="18.899999999999999" customHeight="1" x14ac:dyDescent="0.25">
      <c r="A21" s="52">
        <f t="shared" ref="A21:A26" si="2">A20</f>
        <v>42369</v>
      </c>
      <c r="B21" s="53" t="str">
        <f t="shared" si="1"/>
        <v>Frais sommation et dépens</v>
      </c>
      <c r="C21" s="75">
        <f>G8</f>
        <v>0</v>
      </c>
      <c r="D21" s="75"/>
      <c r="E21" s="75"/>
      <c r="F21" s="75"/>
      <c r="G21" s="51"/>
      <c r="H21" s="65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spans="1:20" s="58" customFormat="1" ht="18.899999999999999" customHeight="1" x14ac:dyDescent="0.25">
      <c r="A22" s="52">
        <f>A21</f>
        <v>42369</v>
      </c>
      <c r="B22" s="53" t="str">
        <f t="shared" si="1"/>
        <v>Correction coefficient de répartition</v>
      </c>
      <c r="C22" s="75">
        <f>G9</f>
        <v>0</v>
      </c>
      <c r="D22" s="75"/>
      <c r="E22" s="75"/>
      <c r="F22" s="75"/>
      <c r="G22" s="51"/>
      <c r="H22" s="65"/>
      <c r="I22" s="66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1:20" s="58" customFormat="1" ht="18.899999999999999" customHeight="1" x14ac:dyDescent="0.25">
      <c r="A23" s="52">
        <f t="shared" si="2"/>
        <v>42369</v>
      </c>
      <c r="B23" s="53" t="str">
        <f t="shared" si="1"/>
        <v>Frais de procédure / contentieux</v>
      </c>
      <c r="C23" s="75">
        <f>G10</f>
        <v>0</v>
      </c>
      <c r="D23" s="75"/>
      <c r="E23" s="75"/>
      <c r="F23" s="75"/>
      <c r="G23" s="51"/>
      <c r="H23" s="65"/>
      <c r="I23" s="66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1:20" s="58" customFormat="1" ht="18.899999999999999" customHeight="1" x14ac:dyDescent="0.25">
      <c r="A24" s="52">
        <f t="shared" si="2"/>
        <v>42369</v>
      </c>
      <c r="B24" s="53" t="str">
        <f t="shared" si="1"/>
        <v>Encaissements ISIS</v>
      </c>
      <c r="C24" s="75"/>
      <c r="D24" s="75"/>
      <c r="E24" s="75">
        <f>G11</f>
        <v>0</v>
      </c>
      <c r="F24" s="75"/>
      <c r="G24" s="51"/>
      <c r="H24" s="65"/>
      <c r="I24" s="66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1:20" s="58" customFormat="1" ht="18.899999999999999" customHeight="1" x14ac:dyDescent="0.25">
      <c r="A25" s="52">
        <f t="shared" si="2"/>
        <v>42369</v>
      </c>
      <c r="B25" s="53" t="str">
        <f t="shared" si="1"/>
        <v>Remises</v>
      </c>
      <c r="C25" s="75"/>
      <c r="D25" s="75"/>
      <c r="E25" s="75">
        <f>G12</f>
        <v>0</v>
      </c>
      <c r="F25" s="75"/>
      <c r="G25" s="51"/>
      <c r="H25" s="65"/>
      <c r="I25" s="66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1:20" s="58" customFormat="1" ht="18.899999999999999" customHeight="1" x14ac:dyDescent="0.25">
      <c r="A26" s="52">
        <f t="shared" si="2"/>
        <v>42369</v>
      </c>
      <c r="B26" s="53" t="str">
        <f t="shared" si="1"/>
        <v>Intérêts rémunératoires</v>
      </c>
      <c r="C26" s="75"/>
      <c r="D26" s="75"/>
      <c r="E26" s="75">
        <f>G13</f>
        <v>0</v>
      </c>
      <c r="F26" s="75"/>
      <c r="G26" s="51"/>
      <c r="H26" s="65"/>
      <c r="I26" s="66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20" s="58" customFormat="1" ht="18.899999999999999" customHeight="1" thickBot="1" x14ac:dyDescent="0.3">
      <c r="A27" s="52">
        <f>A25</f>
        <v>42369</v>
      </c>
      <c r="B27" s="53" t="str">
        <f t="shared" si="1"/>
        <v>Abandon, non-valeurs et ADB</v>
      </c>
      <c r="C27" s="75"/>
      <c r="D27" s="75"/>
      <c r="E27" s="75">
        <f>G14</f>
        <v>0</v>
      </c>
      <c r="F27" s="75"/>
      <c r="G27" s="51"/>
      <c r="H27" s="65"/>
      <c r="I27" s="66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s="58" customFormat="1" ht="25.05" customHeight="1" thickBot="1" x14ac:dyDescent="0.3">
      <c r="A28" s="54"/>
      <c r="B28" s="55"/>
      <c r="C28" s="81">
        <f>SUM(C18:D27)</f>
        <v>0</v>
      </c>
      <c r="D28" s="82"/>
      <c r="E28" s="82">
        <f>SUM(E18:F27)</f>
        <v>0</v>
      </c>
      <c r="F28" s="82"/>
      <c r="G28" s="56">
        <f>C28-E28</f>
        <v>0</v>
      </c>
      <c r="H28" s="65"/>
      <c r="I28" s="66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pans="1:20" s="31" customFormat="1" ht="25.05" customHeight="1" x14ac:dyDescent="0.25">
      <c r="A29" s="32"/>
      <c r="D29" s="57" t="s">
        <v>55</v>
      </c>
      <c r="F29" s="58"/>
      <c r="G29" s="59">
        <f>'Tableau SIPP recap'!G63</f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s="31" customFormat="1" ht="25.05" customHeight="1" x14ac:dyDescent="0.25">
      <c r="A30" s="32"/>
      <c r="F30" s="60" t="str">
        <f>IF(G31=0,"OK","ERREUR")</f>
        <v>OK</v>
      </c>
      <c r="G30" s="61">
        <f>G28-G29</f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s="31" customFormat="1" ht="24.9" customHeight="1" x14ac:dyDescent="0.25">
      <c r="A31" s="32"/>
      <c r="G31" s="62">
        <f>ROUNDDOWN(G30,3)</f>
        <v>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x14ac:dyDescent="0.3">
      <c r="G32" s="63"/>
      <c r="H32" s="26"/>
      <c r="I32" s="26"/>
    </row>
    <row r="33" spans="7:9" x14ac:dyDescent="0.3">
      <c r="G33" s="31">
        <f>SUM(G29:G32)</f>
        <v>0</v>
      </c>
      <c r="H33" s="26"/>
      <c r="I33" s="26"/>
    </row>
    <row r="34" spans="7:9" x14ac:dyDescent="0.3">
      <c r="G34" s="63"/>
    </row>
  </sheetData>
  <mergeCells count="29">
    <mergeCell ref="C28:D28"/>
    <mergeCell ref="E28:F28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3:D3"/>
    <mergeCell ref="E3:F3"/>
    <mergeCell ref="A1:G1"/>
    <mergeCell ref="G3:G4"/>
    <mergeCell ref="B16:E16"/>
    <mergeCell ref="C17:D17"/>
    <mergeCell ref="E17:F17"/>
    <mergeCell ref="C18:D18"/>
    <mergeCell ref="E18:F18"/>
    <mergeCell ref="C19:D19"/>
    <mergeCell ref="E19:F19"/>
  </mergeCells>
  <pageMargins left="0" right="0" top="0" bottom="0" header="0.31496062992125984" footer="0.31496062992125984"/>
  <pageSetup paperSize="9" orientation="portrait" r:id="rId1"/>
  <ignoredErrors>
    <ignoredError sqref="F8 F10 D12 D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47D82999AF84A806278DEFE6B11FF" ma:contentTypeVersion="0" ma:contentTypeDescription="Crée un document." ma:contentTypeScope="" ma:versionID="bc071df866b9f2dacb5bbf365da35a85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76d7e535b8622e9ab9004928c56c798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Etat, droit et finances</TermName>
          <TermId xmlns="http://schemas.microsoft.com/office/infopath/2007/PartnerControls">947cb90d-0fbf-4382-9b7c-7f3e8e6fd3f7</TermId>
        </TermInfo>
      </Terms>
    </pf2f0a5c9c974145b8182a0b51177c44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Modèle</TermName>
          <TermId xmlns="http://schemas.microsoft.com/office/infopath/2007/PartnerControls">3d7b8503-4564-4a08-904d-7eb0ff87fca1</TermId>
        </TermInfo>
      </Terms>
    </c806c3ad7ef948cca74e93affe552c52>
    <TaxCatchAll xmlns="7dc7280d-fec9-4c99-9736-8d7ecec3545c">
      <Value>25</Value>
      <Value>122</Value>
      <Value>121</Value>
      <Value>212</Value>
    </TaxCatchAll>
  </documentManagement>
</p:properties>
</file>

<file path=customXml/itemProps1.xml><?xml version="1.0" encoding="utf-8"?>
<ds:datastoreItem xmlns:ds="http://schemas.openxmlformats.org/officeDocument/2006/customXml" ds:itemID="{783CF910-3A40-42A2-8410-BFF4C817BF08}"/>
</file>

<file path=customXml/itemProps2.xml><?xml version="1.0" encoding="utf-8"?>
<ds:datastoreItem xmlns:ds="http://schemas.openxmlformats.org/officeDocument/2006/customXml" ds:itemID="{762A91DB-4D43-4958-AFE9-3C7F32ED6F12}"/>
</file>

<file path=customXml/itemProps3.xml><?xml version="1.0" encoding="utf-8"?>
<ds:datastoreItem xmlns:ds="http://schemas.openxmlformats.org/officeDocument/2006/customXml" ds:itemID="{CC8F882C-128F-4944-B3C0-3C2AFD2E5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Tableau SIPP recap</vt:lpstr>
      <vt:lpstr>Journal des écritures</vt:lpstr>
      <vt:lpstr>'Journal des écritures'!Zone_d_impression</vt:lpstr>
      <vt:lpstr>'Tableau SIPP recap'!Zone_d_impression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Tamburini Sandro</dc:creator>
  <cp:lastModifiedBy>Tamburini Sandro</cp:lastModifiedBy>
  <cp:lastPrinted>2016-01-06T14:56:34Z</cp:lastPrinted>
  <dcterms:created xsi:type="dcterms:W3CDTF">2001-10-03T08:27:45Z</dcterms:created>
  <dcterms:modified xsi:type="dcterms:W3CDTF">2016-01-13T08:51:50Z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122;#Service des communes|7ef8d52b-6e7a-45c1-ad7f-2791ac69a743</vt:lpwstr>
  </property>
  <property fmtid="{D5CDD505-2E9C-101B-9397-08002B2CF9AE}" pid="3" name="Theme">
    <vt:lpwstr>25;#Etat, droit et finances|947cb90d-0fbf-4382-9b7c-7f3e8e6fd3f7</vt:lpwstr>
  </property>
  <property fmtid="{D5CDD505-2E9C-101B-9397-08002B2CF9AE}" pid="4" name="ContentTypeId">
    <vt:lpwstr>0x010100EE747D82999AF84A806278DEFE6B11FF</vt:lpwstr>
  </property>
  <property fmtid="{D5CDD505-2E9C-101B-9397-08002B2CF9AE}" pid="5" name="Departement">
    <vt:lpwstr/>
  </property>
  <property fmtid="{D5CDD505-2E9C-101B-9397-08002B2CF9AE}" pid="6" name="Type du document">
    <vt:lpwstr>212;#Modèle|3d7b8503-4564-4a08-904d-7eb0ff87fca1</vt:lpwstr>
  </property>
  <property fmtid="{D5CDD505-2E9C-101B-9397-08002B2CF9AE}" pid="7" name="Acronyme">
    <vt:lpwstr>121;#SCOM|beaa4e20-5140-4353-9959-2d59772728cb</vt:lpwstr>
  </property>
</Properties>
</file>