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Unite_financiere\Structures d'accueil STAE\AAA_Reflexions LAE3\grille salariale\"/>
    </mc:Choice>
  </mc:AlternateContent>
  <xr:revisionPtr revIDLastSave="0" documentId="8_{42242F4F-255D-4A24-B70A-2737DFF16656}" xr6:coauthVersionLast="47" xr6:coauthVersionMax="47" xr10:uidLastSave="{00000000-0000-0000-0000-000000000000}"/>
  <workbookProtection workbookAlgorithmName="SHA-512" workbookHashValue="hLaNWeDUb3owhLa6HV/j/faVY/b/7Ad3weJyxcp/O6vikg2+tNABPDuFJgiV94RPAeKVPjXXE5Ii38PPLRmIiA==" workbookSaltValue="i7hKvR1/Tsgx3SUwDjGzIg==" workbookSpinCount="100000" lockStructure="1"/>
  <bookViews>
    <workbookView xWindow="28680" yWindow="-120" windowWidth="29040" windowHeight="15720" xr2:uid="{00000000-000D-0000-FFFF-FFFF00000000}"/>
  </bookViews>
  <sheets>
    <sheet name="Liste Personnel" sheetId="32" r:id="rId1"/>
    <sheet name="Calcul Salaire" sheetId="31" r:id="rId2"/>
    <sheet name="GrilleSTAE" sheetId="28" r:id="rId3"/>
    <sheet name=" Echelon Max" sheetId="30" state="hidden" r:id="rId4"/>
    <sheet name="GrilleCISA-LAE3" sheetId="27" state="hidden" r:id="rId5"/>
    <sheet name="GrilleNE" sheetId="24" state="hidden" r:id="rId6"/>
  </sheets>
  <definedNames>
    <definedName name="base" localSheetId="4">#REF!</definedName>
    <definedName name="base" localSheetId="5">#REF!</definedName>
    <definedName name="base" localSheetId="2">#REF!</definedName>
    <definedName name="base">#REF!</definedName>
    <definedName name="rench1" localSheetId="4">#REF!</definedName>
    <definedName name="rench1" localSheetId="5">#REF!</definedName>
    <definedName name="rench1" localSheetId="2">#REF!</definedName>
    <definedName name="rench1">#REF!</definedName>
    <definedName name="solid" localSheetId="4">#REF!</definedName>
    <definedName name="solid" localSheetId="5">#REF!</definedName>
    <definedName name="solid" localSheetId="2">#REF!</definedName>
    <definedName name="solid">#REF!</definedName>
    <definedName name="taux13" localSheetId="4">#REF!</definedName>
    <definedName name="taux13" localSheetId="5">#REF!</definedName>
    <definedName name="taux13" localSheetId="2">#REF!</definedName>
    <definedName name="taux13">#REF!</definedName>
    <definedName name="Taux22" localSheetId="4">#REF!</definedName>
    <definedName name="Taux22" localSheetId="5">#REF!</definedName>
    <definedName name="Taux22" localSheetId="2">#REF!</definedName>
    <definedName name="Taux22">#REF!</definedName>
    <definedName name="Taux22b" localSheetId="4">#REF!</definedName>
    <definedName name="Taux22b" localSheetId="2">#REF!</definedName>
    <definedName name="Taux22b">#REF!</definedName>
    <definedName name="taux27" localSheetId="4">#REF!</definedName>
    <definedName name="taux27" localSheetId="5">#REF!</definedName>
    <definedName name="taux27" localSheetId="2">#REF!</definedName>
    <definedName name="taux27">#REF!</definedName>
    <definedName name="taux32" localSheetId="4">#REF!</definedName>
    <definedName name="taux32" localSheetId="5">#REF!</definedName>
    <definedName name="taux32" localSheetId="2">#REF!</definedName>
    <definedName name="taux32">#REF!</definedName>
    <definedName name="taux40" localSheetId="4">#REF!</definedName>
    <definedName name="taux40" localSheetId="5">#REF!</definedName>
    <definedName name="taux40" localSheetId="2">#REF!</definedName>
    <definedName name="taux40">#REF!</definedName>
    <definedName name="_xlnm.Print_Area" localSheetId="4">'GrilleCISA-LAE3'!$A$1:$V$38</definedName>
    <definedName name="_xlnm.Print_Area" localSheetId="2">GrilleSTAE!$A$1:$R$95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1" l="1"/>
  <c r="G22" i="31" s="1"/>
  <c r="G24" i="31" l="1"/>
  <c r="J7" i="32"/>
  <c r="J8" i="32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30" i="32"/>
  <c r="J31" i="32"/>
  <c r="J32" i="32"/>
  <c r="J33" i="32"/>
  <c r="J34" i="32"/>
  <c r="J35" i="32"/>
  <c r="J36" i="32"/>
  <c r="J37" i="32"/>
  <c r="J38" i="32"/>
  <c r="J39" i="32"/>
  <c r="J40" i="32"/>
  <c r="J41" i="32"/>
  <c r="J42" i="32"/>
  <c r="J43" i="32"/>
  <c r="J44" i="32"/>
  <c r="J45" i="32"/>
  <c r="J46" i="32"/>
  <c r="J47" i="32"/>
  <c r="J48" i="32"/>
  <c r="J49" i="32"/>
  <c r="J50" i="32"/>
  <c r="J51" i="32"/>
  <c r="J52" i="32"/>
  <c r="J53" i="32"/>
  <c r="J54" i="32"/>
  <c r="J55" i="32"/>
  <c r="J56" i="32"/>
  <c r="J57" i="32"/>
  <c r="J58" i="32"/>
  <c r="J59" i="32"/>
  <c r="J60" i="32"/>
  <c r="J61" i="32"/>
  <c r="J62" i="32"/>
  <c r="J63" i="32"/>
  <c r="J64" i="32"/>
  <c r="J65" i="32"/>
  <c r="J66" i="32"/>
  <c r="J67" i="32"/>
  <c r="J68" i="32"/>
  <c r="J69" i="32"/>
  <c r="J70" i="32"/>
  <c r="J71" i="32"/>
  <c r="J72" i="32"/>
  <c r="J73" i="32"/>
  <c r="J74" i="32"/>
  <c r="J75" i="32"/>
  <c r="J76" i="32"/>
  <c r="J77" i="32"/>
  <c r="J78" i="32"/>
  <c r="J79" i="32"/>
  <c r="J80" i="32"/>
  <c r="J81" i="32"/>
  <c r="J82" i="32"/>
  <c r="J83" i="32"/>
  <c r="J84" i="32"/>
  <c r="J85" i="32"/>
  <c r="J86" i="32"/>
  <c r="J6" i="32"/>
  <c r="L23" i="32"/>
  <c r="L24" i="32"/>
  <c r="L25" i="32"/>
  <c r="L26" i="32"/>
  <c r="L27" i="32"/>
  <c r="L28" i="32"/>
  <c r="L29" i="32"/>
  <c r="L30" i="32"/>
  <c r="L31" i="32"/>
  <c r="L32" i="32"/>
  <c r="L33" i="32"/>
  <c r="L34" i="32"/>
  <c r="L35" i="32"/>
  <c r="L36" i="32"/>
  <c r="L37" i="32"/>
  <c r="L38" i="32"/>
  <c r="L39" i="32"/>
  <c r="L40" i="32"/>
  <c r="L41" i="32"/>
  <c r="L42" i="32"/>
  <c r="L43" i="32"/>
  <c r="L44" i="32"/>
  <c r="L45" i="32"/>
  <c r="L46" i="32"/>
  <c r="L47" i="32"/>
  <c r="L48" i="32"/>
  <c r="L49" i="32"/>
  <c r="L50" i="32"/>
  <c r="L51" i="32"/>
  <c r="L52" i="32"/>
  <c r="L53" i="32"/>
  <c r="L54" i="32"/>
  <c r="L55" i="32"/>
  <c r="L56" i="32"/>
  <c r="L57" i="32"/>
  <c r="L58" i="32"/>
  <c r="L59" i="32"/>
  <c r="L60" i="32"/>
  <c r="L61" i="32"/>
  <c r="L62" i="32"/>
  <c r="L63" i="32"/>
  <c r="L64" i="32"/>
  <c r="L65" i="32"/>
  <c r="L66" i="32"/>
  <c r="L67" i="32"/>
  <c r="L68" i="32"/>
  <c r="L69" i="32"/>
  <c r="L70" i="32"/>
  <c r="L71" i="32"/>
  <c r="L72" i="32"/>
  <c r="L73" i="32"/>
  <c r="L74" i="32"/>
  <c r="L75" i="32"/>
  <c r="L76" i="32"/>
  <c r="L77" i="32"/>
  <c r="L78" i="32"/>
  <c r="L79" i="32"/>
  <c r="L80" i="32"/>
  <c r="L81" i="32"/>
  <c r="L82" i="32"/>
  <c r="L83" i="32"/>
  <c r="L84" i="32"/>
  <c r="L85" i="32"/>
  <c r="L86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K46" i="32"/>
  <c r="K47" i="32"/>
  <c r="K48" i="32"/>
  <c r="K49" i="32"/>
  <c r="K50" i="32"/>
  <c r="K51" i="32"/>
  <c r="K52" i="32"/>
  <c r="K53" i="32"/>
  <c r="K54" i="32"/>
  <c r="K55" i="32"/>
  <c r="K56" i="32"/>
  <c r="K57" i="32"/>
  <c r="K58" i="32"/>
  <c r="K59" i="32"/>
  <c r="K60" i="32"/>
  <c r="K61" i="32"/>
  <c r="K62" i="32"/>
  <c r="K63" i="32"/>
  <c r="K64" i="32"/>
  <c r="K65" i="32"/>
  <c r="K66" i="32"/>
  <c r="K67" i="32"/>
  <c r="K68" i="32"/>
  <c r="K69" i="32"/>
  <c r="K70" i="32"/>
  <c r="K71" i="32"/>
  <c r="K72" i="32"/>
  <c r="K73" i="32"/>
  <c r="K74" i="32"/>
  <c r="K75" i="32"/>
  <c r="K76" i="32"/>
  <c r="K77" i="32"/>
  <c r="K78" i="32"/>
  <c r="K79" i="32"/>
  <c r="K80" i="32"/>
  <c r="K81" i="32"/>
  <c r="K82" i="32"/>
  <c r="K83" i="32"/>
  <c r="K84" i="32"/>
  <c r="K85" i="32"/>
  <c r="K86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49" i="32"/>
  <c r="G50" i="32"/>
  <c r="G51" i="32"/>
  <c r="G52" i="32"/>
  <c r="G53" i="32"/>
  <c r="G54" i="32"/>
  <c r="G55" i="32"/>
  <c r="G56" i="32"/>
  <c r="G57" i="32"/>
  <c r="G58" i="32"/>
  <c r="G59" i="32"/>
  <c r="G60" i="32"/>
  <c r="G61" i="32"/>
  <c r="G62" i="32"/>
  <c r="G63" i="32"/>
  <c r="G64" i="32"/>
  <c r="G65" i="32"/>
  <c r="G66" i="32"/>
  <c r="G67" i="32"/>
  <c r="G68" i="32"/>
  <c r="G69" i="32"/>
  <c r="G70" i="32"/>
  <c r="G71" i="32"/>
  <c r="G72" i="32"/>
  <c r="G73" i="32"/>
  <c r="G74" i="32"/>
  <c r="G75" i="32"/>
  <c r="G76" i="32"/>
  <c r="G77" i="32"/>
  <c r="G78" i="32"/>
  <c r="G79" i="32"/>
  <c r="G80" i="32"/>
  <c r="G81" i="32"/>
  <c r="G82" i="32"/>
  <c r="G83" i="32"/>
  <c r="G84" i="32"/>
  <c r="G85" i="32"/>
  <c r="G86" i="32"/>
  <c r="G23" i="31"/>
  <c r="G20" i="31" l="1"/>
  <c r="H7" i="32" l="1"/>
  <c r="K7" i="32" s="1"/>
  <c r="H8" i="32"/>
  <c r="K8" i="32" s="1"/>
  <c r="H9" i="32"/>
  <c r="K9" i="32" s="1"/>
  <c r="H10" i="32"/>
  <c r="K10" i="32" s="1"/>
  <c r="H11" i="32"/>
  <c r="K11" i="32" s="1"/>
  <c r="H12" i="32"/>
  <c r="K12" i="32" s="1"/>
  <c r="H13" i="32"/>
  <c r="K13" i="32" s="1"/>
  <c r="H14" i="32"/>
  <c r="K14" i="32" s="1"/>
  <c r="H15" i="32"/>
  <c r="K15" i="32" s="1"/>
  <c r="H16" i="32"/>
  <c r="K16" i="32" s="1"/>
  <c r="H17" i="32"/>
  <c r="K17" i="32" s="1"/>
  <c r="H18" i="32"/>
  <c r="K18" i="32" s="1"/>
  <c r="H19" i="32"/>
  <c r="K19" i="32" s="1"/>
  <c r="H20" i="32"/>
  <c r="H21" i="32"/>
  <c r="H22" i="32"/>
  <c r="I23" i="32"/>
  <c r="H23" i="32"/>
  <c r="I24" i="32"/>
  <c r="H24" i="32"/>
  <c r="I25" i="32"/>
  <c r="H25" i="32"/>
  <c r="I26" i="32"/>
  <c r="H26" i="32"/>
  <c r="I27" i="32"/>
  <c r="H27" i="32"/>
  <c r="I28" i="32"/>
  <c r="H28" i="32"/>
  <c r="I29" i="32"/>
  <c r="H29" i="32"/>
  <c r="I30" i="32"/>
  <c r="H30" i="32"/>
  <c r="I31" i="32"/>
  <c r="H31" i="32"/>
  <c r="I32" i="32"/>
  <c r="H32" i="32"/>
  <c r="I33" i="32"/>
  <c r="H33" i="32"/>
  <c r="I34" i="32"/>
  <c r="H34" i="32"/>
  <c r="I35" i="32"/>
  <c r="H35" i="32"/>
  <c r="I36" i="32"/>
  <c r="H36" i="32"/>
  <c r="I37" i="32"/>
  <c r="H37" i="32"/>
  <c r="I38" i="32"/>
  <c r="H38" i="32"/>
  <c r="I39" i="32"/>
  <c r="H39" i="32"/>
  <c r="I40" i="32"/>
  <c r="H40" i="32"/>
  <c r="I41" i="32"/>
  <c r="H41" i="32"/>
  <c r="I42" i="32"/>
  <c r="H42" i="32"/>
  <c r="I43" i="32"/>
  <c r="H43" i="32"/>
  <c r="I44" i="32"/>
  <c r="H44" i="32"/>
  <c r="I45" i="32"/>
  <c r="H45" i="32"/>
  <c r="I46" i="32"/>
  <c r="H46" i="32"/>
  <c r="I47" i="32"/>
  <c r="H47" i="32"/>
  <c r="I48" i="32"/>
  <c r="H48" i="32"/>
  <c r="I49" i="32"/>
  <c r="H49" i="32"/>
  <c r="I50" i="32"/>
  <c r="H50" i="32"/>
  <c r="I51" i="32"/>
  <c r="H51" i="32"/>
  <c r="I52" i="32"/>
  <c r="H52" i="32"/>
  <c r="I53" i="32"/>
  <c r="H53" i="32"/>
  <c r="I54" i="32"/>
  <c r="H54" i="32"/>
  <c r="I55" i="32"/>
  <c r="H55" i="32"/>
  <c r="I56" i="32"/>
  <c r="H56" i="32"/>
  <c r="I57" i="32"/>
  <c r="H57" i="32"/>
  <c r="I58" i="32"/>
  <c r="H58" i="32"/>
  <c r="I59" i="32"/>
  <c r="H59" i="32"/>
  <c r="I60" i="32"/>
  <c r="H60" i="32"/>
  <c r="I61" i="32"/>
  <c r="H61" i="32"/>
  <c r="I62" i="32"/>
  <c r="H62" i="32"/>
  <c r="I63" i="32"/>
  <c r="H63" i="32"/>
  <c r="I64" i="32"/>
  <c r="H64" i="32"/>
  <c r="I65" i="32"/>
  <c r="H65" i="32"/>
  <c r="I66" i="32"/>
  <c r="H66" i="32"/>
  <c r="I67" i="32"/>
  <c r="H67" i="32"/>
  <c r="I68" i="32"/>
  <c r="H68" i="32"/>
  <c r="I69" i="32"/>
  <c r="H69" i="32"/>
  <c r="I70" i="32"/>
  <c r="H70" i="32"/>
  <c r="I71" i="32"/>
  <c r="H71" i="32"/>
  <c r="I72" i="32"/>
  <c r="H72" i="32"/>
  <c r="I73" i="32"/>
  <c r="H73" i="32"/>
  <c r="I74" i="32"/>
  <c r="H74" i="32"/>
  <c r="I75" i="32"/>
  <c r="H75" i="32"/>
  <c r="I76" i="32"/>
  <c r="H76" i="32"/>
  <c r="I77" i="32"/>
  <c r="H77" i="32"/>
  <c r="I78" i="32"/>
  <c r="H78" i="32"/>
  <c r="I79" i="32"/>
  <c r="H79" i="32"/>
  <c r="I80" i="32"/>
  <c r="H80" i="32"/>
  <c r="I81" i="32"/>
  <c r="H81" i="32"/>
  <c r="I82" i="32"/>
  <c r="H82" i="32"/>
  <c r="I83" i="32"/>
  <c r="H83" i="32"/>
  <c r="I84" i="32"/>
  <c r="H84" i="32"/>
  <c r="I85" i="32"/>
  <c r="H85" i="32"/>
  <c r="I86" i="32"/>
  <c r="H86" i="32"/>
  <c r="G22" i="32" l="1"/>
  <c r="K22" i="32"/>
  <c r="I22" i="32"/>
  <c r="L22" i="32" s="1"/>
  <c r="G21" i="32"/>
  <c r="K21" i="32"/>
  <c r="L21" i="32"/>
  <c r="I21" i="32"/>
  <c r="K20" i="32"/>
  <c r="G20" i="32"/>
  <c r="I20" i="32"/>
  <c r="L20" i="32" s="1"/>
  <c r="G17" i="32"/>
  <c r="G14" i="32"/>
  <c r="G12" i="32"/>
  <c r="G11" i="32"/>
  <c r="G10" i="32"/>
  <c r="G16" i="32"/>
  <c r="G9" i="32"/>
  <c r="G15" i="32"/>
  <c r="G8" i="32"/>
  <c r="G19" i="32"/>
  <c r="G7" i="32"/>
  <c r="G18" i="32"/>
  <c r="G13" i="32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U8" i="27"/>
  <c r="T8" i="27"/>
  <c r="S8" i="27"/>
  <c r="R8" i="27"/>
  <c r="Q8" i="27"/>
  <c r="P8" i="27"/>
  <c r="O8" i="27"/>
  <c r="N8" i="27"/>
  <c r="M8" i="27"/>
  <c r="L8" i="27"/>
  <c r="K8" i="27"/>
  <c r="J8" i="27"/>
  <c r="I8" i="27"/>
  <c r="H8" i="27"/>
  <c r="G8" i="27"/>
  <c r="F8" i="27"/>
  <c r="J51" i="30"/>
  <c r="J50" i="30"/>
  <c r="J49" i="30"/>
  <c r="J48" i="30"/>
  <c r="J47" i="30"/>
  <c r="J46" i="30"/>
  <c r="J45" i="30"/>
  <c r="J44" i="30"/>
  <c r="J43" i="30"/>
  <c r="J42" i="30"/>
  <c r="J12" i="30"/>
  <c r="J13" i="30" s="1"/>
  <c r="J14" i="30" s="1"/>
  <c r="J15" i="30" s="1"/>
  <c r="J16" i="30" s="1"/>
  <c r="J17" i="30" s="1"/>
  <c r="J18" i="30" s="1"/>
  <c r="J19" i="30" s="1"/>
  <c r="J20" i="30" s="1"/>
  <c r="J21" i="30" s="1"/>
  <c r="J22" i="30" s="1"/>
  <c r="J23" i="30" s="1"/>
  <c r="J24" i="30" s="1"/>
  <c r="J25" i="30" s="1"/>
  <c r="J26" i="30" s="1"/>
  <c r="J27" i="30" s="1"/>
  <c r="J28" i="30" s="1"/>
  <c r="J29" i="30" s="1"/>
  <c r="J30" i="30" s="1"/>
  <c r="J31" i="30" s="1"/>
  <c r="J32" i="30" s="1"/>
  <c r="J33" i="30" s="1"/>
  <c r="J34" i="30" s="1"/>
  <c r="J35" i="30" s="1"/>
  <c r="J36" i="30" s="1"/>
  <c r="J37" i="30" s="1"/>
  <c r="J38" i="30" s="1"/>
  <c r="J39" i="30" s="1"/>
  <c r="J40" i="30" s="1"/>
  <c r="J41" i="30" s="1"/>
  <c r="J11" i="30"/>
  <c r="J10" i="30"/>
  <c r="J9" i="30"/>
  <c r="J8" i="30"/>
  <c r="J7" i="30"/>
  <c r="J6" i="30"/>
  <c r="J5" i="30"/>
  <c r="J4" i="30"/>
  <c r="I51" i="30"/>
  <c r="I50" i="30"/>
  <c r="I49" i="30"/>
  <c r="I48" i="30"/>
  <c r="I47" i="30"/>
  <c r="I46" i="30"/>
  <c r="I45" i="30"/>
  <c r="I44" i="30"/>
  <c r="I43" i="30"/>
  <c r="I42" i="30"/>
  <c r="I12" i="30"/>
  <c r="I13" i="30" s="1"/>
  <c r="I14" i="30" s="1"/>
  <c r="I15" i="30" s="1"/>
  <c r="I16" i="30" s="1"/>
  <c r="I17" i="30" s="1"/>
  <c r="I18" i="30" s="1"/>
  <c r="I19" i="30" s="1"/>
  <c r="I20" i="30" s="1"/>
  <c r="I21" i="30" s="1"/>
  <c r="I22" i="30" s="1"/>
  <c r="I23" i="30" s="1"/>
  <c r="I24" i="30" s="1"/>
  <c r="I25" i="30" s="1"/>
  <c r="I26" i="30" s="1"/>
  <c r="I27" i="30" s="1"/>
  <c r="I28" i="30" s="1"/>
  <c r="I29" i="30" s="1"/>
  <c r="I30" i="30" s="1"/>
  <c r="I31" i="30" s="1"/>
  <c r="I32" i="30" s="1"/>
  <c r="I33" i="30" s="1"/>
  <c r="I34" i="30" s="1"/>
  <c r="I35" i="30" s="1"/>
  <c r="I36" i="30" s="1"/>
  <c r="I37" i="30" s="1"/>
  <c r="I38" i="30" s="1"/>
  <c r="I39" i="30" s="1"/>
  <c r="I40" i="30" s="1"/>
  <c r="I41" i="30" s="1"/>
  <c r="I11" i="30"/>
  <c r="I10" i="30"/>
  <c r="I9" i="30"/>
  <c r="I8" i="30"/>
  <c r="I7" i="30"/>
  <c r="I6" i="30"/>
  <c r="I5" i="30"/>
  <c r="I4" i="30"/>
  <c r="H51" i="30"/>
  <c r="H50" i="30"/>
  <c r="H49" i="30"/>
  <c r="H48" i="30"/>
  <c r="H47" i="30"/>
  <c r="H46" i="30"/>
  <c r="H45" i="30"/>
  <c r="H44" i="30"/>
  <c r="H43" i="30"/>
  <c r="H42" i="30"/>
  <c r="H41" i="30"/>
  <c r="H40" i="30"/>
  <c r="H12" i="30"/>
  <c r="H13" i="30" s="1"/>
  <c r="H14" i="30" s="1"/>
  <c r="H15" i="30" s="1"/>
  <c r="H16" i="30" s="1"/>
  <c r="H17" i="30" s="1"/>
  <c r="H18" i="30" s="1"/>
  <c r="H19" i="30" s="1"/>
  <c r="H20" i="30" s="1"/>
  <c r="H21" i="30" s="1"/>
  <c r="H22" i="30" s="1"/>
  <c r="H23" i="30" s="1"/>
  <c r="H24" i="30" s="1"/>
  <c r="H25" i="30" s="1"/>
  <c r="H26" i="30" s="1"/>
  <c r="H27" i="30" s="1"/>
  <c r="H28" i="30" s="1"/>
  <c r="H29" i="30" s="1"/>
  <c r="H30" i="30" s="1"/>
  <c r="H31" i="30" s="1"/>
  <c r="H32" i="30" s="1"/>
  <c r="H33" i="30" s="1"/>
  <c r="H34" i="30" s="1"/>
  <c r="H35" i="30" s="1"/>
  <c r="H36" i="30" s="1"/>
  <c r="H37" i="30" s="1"/>
  <c r="H38" i="30" s="1"/>
  <c r="H39" i="30" s="1"/>
  <c r="H11" i="30"/>
  <c r="H10" i="30"/>
  <c r="H9" i="30"/>
  <c r="H8" i="30"/>
  <c r="H7" i="30"/>
  <c r="H6" i="30"/>
  <c r="H5" i="30"/>
  <c r="H4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12" i="30"/>
  <c r="G13" i="30" s="1"/>
  <c r="G14" i="30" s="1"/>
  <c r="G15" i="30" s="1"/>
  <c r="G16" i="30" s="1"/>
  <c r="G17" i="30" s="1"/>
  <c r="G18" i="30" s="1"/>
  <c r="G19" i="30" s="1"/>
  <c r="G20" i="30" s="1"/>
  <c r="G21" i="30" s="1"/>
  <c r="G22" i="30" s="1"/>
  <c r="G23" i="30" s="1"/>
  <c r="G24" i="30" s="1"/>
  <c r="G25" i="30" s="1"/>
  <c r="G26" i="30" s="1"/>
  <c r="G27" i="30" s="1"/>
  <c r="G28" i="30" s="1"/>
  <c r="G11" i="30"/>
  <c r="G10" i="30"/>
  <c r="G9" i="30"/>
  <c r="G8" i="30"/>
  <c r="G7" i="30"/>
  <c r="G6" i="30"/>
  <c r="G5" i="30"/>
  <c r="G4" i="30"/>
  <c r="F51" i="30"/>
  <c r="F50" i="30"/>
  <c r="F49" i="30"/>
  <c r="F48" i="30"/>
  <c r="F47" i="30"/>
  <c r="F46" i="30"/>
  <c r="F45" i="30"/>
  <c r="F44" i="30"/>
  <c r="F43" i="30"/>
  <c r="F42" i="30"/>
  <c r="F41" i="30"/>
  <c r="F40" i="30"/>
  <c r="F39" i="30"/>
  <c r="F38" i="30"/>
  <c r="F37" i="30"/>
  <c r="F36" i="30"/>
  <c r="F9" i="30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F21" i="30" s="1"/>
  <c r="F22" i="30" s="1"/>
  <c r="F23" i="30" s="1"/>
  <c r="F24" i="30" s="1"/>
  <c r="F25" i="30" s="1"/>
  <c r="F26" i="30" s="1"/>
  <c r="F27" i="30" s="1"/>
  <c r="F28" i="30" s="1"/>
  <c r="F29" i="30" s="1"/>
  <c r="F30" i="30" s="1"/>
  <c r="F31" i="30" s="1"/>
  <c r="F32" i="30" s="1"/>
  <c r="F33" i="30" s="1"/>
  <c r="F34" i="30" s="1"/>
  <c r="F35" i="30" s="1"/>
  <c r="F8" i="30"/>
  <c r="F7" i="30"/>
  <c r="F6" i="30"/>
  <c r="F5" i="30"/>
  <c r="F4" i="30"/>
  <c r="E51" i="30"/>
  <c r="E50" i="30"/>
  <c r="E49" i="30"/>
  <c r="E48" i="30"/>
  <c r="E47" i="30"/>
  <c r="E46" i="30"/>
  <c r="E45" i="30"/>
  <c r="I11" i="32" s="1"/>
  <c r="E44" i="30"/>
  <c r="E43" i="30"/>
  <c r="E42" i="30"/>
  <c r="E41" i="30"/>
  <c r="E40" i="30"/>
  <c r="E39" i="30"/>
  <c r="E38" i="30"/>
  <c r="E37" i="30"/>
  <c r="E36" i="30"/>
  <c r="E35" i="30"/>
  <c r="E34" i="30"/>
  <c r="E33" i="30"/>
  <c r="E7" i="30"/>
  <c r="E8" i="30" s="1"/>
  <c r="E9" i="30" s="1"/>
  <c r="E10" i="30" s="1"/>
  <c r="E11" i="30" s="1"/>
  <c r="E12" i="30" s="1"/>
  <c r="E13" i="30" s="1"/>
  <c r="E14" i="30" s="1"/>
  <c r="E15" i="30" s="1"/>
  <c r="E16" i="30" s="1"/>
  <c r="E17" i="30" s="1"/>
  <c r="E18" i="30" s="1"/>
  <c r="E19" i="30" s="1"/>
  <c r="E20" i="30" s="1"/>
  <c r="E21" i="30" s="1"/>
  <c r="E22" i="30" s="1"/>
  <c r="E23" i="30" s="1"/>
  <c r="E24" i="30" s="1"/>
  <c r="E25" i="30" s="1"/>
  <c r="E26" i="30" s="1"/>
  <c r="E27" i="30" s="1"/>
  <c r="E28" i="30" s="1"/>
  <c r="E29" i="30" s="1"/>
  <c r="E30" i="30" s="1"/>
  <c r="E31" i="30" s="1"/>
  <c r="E32" i="30" s="1"/>
  <c r="E6" i="30"/>
  <c r="E5" i="30"/>
  <c r="E4" i="30"/>
  <c r="D51" i="30"/>
  <c r="D50" i="30"/>
  <c r="D49" i="30"/>
  <c r="D48" i="30"/>
  <c r="D47" i="30"/>
  <c r="D46" i="30"/>
  <c r="D45" i="30"/>
  <c r="D44" i="30"/>
  <c r="D43" i="30"/>
  <c r="D42" i="30"/>
  <c r="I7" i="32" s="1"/>
  <c r="L7" i="32" s="1"/>
  <c r="D41" i="30"/>
  <c r="D40" i="30"/>
  <c r="D39" i="30"/>
  <c r="D38" i="30"/>
  <c r="D37" i="30"/>
  <c r="D36" i="30"/>
  <c r="D35" i="30"/>
  <c r="D34" i="30"/>
  <c r="D33" i="30"/>
  <c r="D32" i="30"/>
  <c r="D31" i="30"/>
  <c r="D5" i="30"/>
  <c r="D6" i="30" s="1"/>
  <c r="D7" i="30" s="1"/>
  <c r="D8" i="30" s="1"/>
  <c r="D9" i="30" s="1"/>
  <c r="D10" i="30" s="1"/>
  <c r="D11" i="30" s="1"/>
  <c r="D12" i="30" s="1"/>
  <c r="D13" i="30" s="1"/>
  <c r="D14" i="30" s="1"/>
  <c r="D15" i="30" s="1"/>
  <c r="D16" i="30" s="1"/>
  <c r="D17" i="30" s="1"/>
  <c r="D18" i="30" s="1"/>
  <c r="D19" i="30" s="1"/>
  <c r="D20" i="30" s="1"/>
  <c r="D21" i="30" s="1"/>
  <c r="D22" i="30" s="1"/>
  <c r="D23" i="30" s="1"/>
  <c r="D24" i="30" s="1"/>
  <c r="D4" i="30"/>
  <c r="C4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I19" i="32" s="1"/>
  <c r="C33" i="30"/>
  <c r="C32" i="30"/>
  <c r="C31" i="30"/>
  <c r="C5" i="30"/>
  <c r="C6" i="30" s="1"/>
  <c r="C7" i="30" s="1"/>
  <c r="C8" i="30" s="1"/>
  <c r="C9" i="30" s="1"/>
  <c r="C10" i="30" s="1"/>
  <c r="C11" i="30" s="1"/>
  <c r="C12" i="30" s="1"/>
  <c r="C13" i="30" s="1"/>
  <c r="C14" i="30" s="1"/>
  <c r="C15" i="30" s="1"/>
  <c r="C16" i="30" s="1"/>
  <c r="C17" i="30" s="1"/>
  <c r="C18" i="30" s="1"/>
  <c r="C19" i="30" s="1"/>
  <c r="C20" i="30" s="1"/>
  <c r="C21" i="30" s="1"/>
  <c r="C22" i="30" s="1"/>
  <c r="C23" i="30" s="1"/>
  <c r="C24" i="30" s="1"/>
  <c r="C25" i="30" s="1"/>
  <c r="C26" i="30" s="1"/>
  <c r="C27" i="30" s="1"/>
  <c r="C28" i="30" s="1"/>
  <c r="C29" i="30" s="1"/>
  <c r="C30" i="30" s="1"/>
  <c r="D69" i="28"/>
  <c r="P39" i="28"/>
  <c r="P69" i="28" s="1"/>
  <c r="N39" i="28"/>
  <c r="N69" i="28" s="1"/>
  <c r="L39" i="28"/>
  <c r="L69" i="28" s="1"/>
  <c r="J39" i="28"/>
  <c r="J69" i="28" s="1"/>
  <c r="H39" i="28"/>
  <c r="H69" i="28" s="1"/>
  <c r="F39" i="28"/>
  <c r="F69" i="28" s="1"/>
  <c r="D39" i="28"/>
  <c r="B39" i="28"/>
  <c r="B69" i="28" s="1"/>
  <c r="T4" i="27"/>
  <c r="R4" i="27"/>
  <c r="P4" i="27"/>
  <c r="N4" i="27"/>
  <c r="L4" i="27"/>
  <c r="J4" i="27"/>
  <c r="H4" i="27"/>
  <c r="F4" i="27"/>
  <c r="G4" i="24"/>
  <c r="M23" i="32"/>
  <c r="N23" i="32" s="1"/>
  <c r="M24" i="32"/>
  <c r="N24" i="32" s="1"/>
  <c r="M25" i="32"/>
  <c r="N25" i="32" s="1"/>
  <c r="M26" i="32"/>
  <c r="N26" i="32" s="1"/>
  <c r="M27" i="32"/>
  <c r="N27" i="32" s="1"/>
  <c r="M28" i="32"/>
  <c r="N28" i="32" s="1"/>
  <c r="M29" i="32"/>
  <c r="N29" i="32" s="1"/>
  <c r="M30" i="32"/>
  <c r="N30" i="32" s="1"/>
  <c r="M31" i="32"/>
  <c r="N31" i="32" s="1"/>
  <c r="M32" i="32"/>
  <c r="N32" i="32" s="1"/>
  <c r="M33" i="32"/>
  <c r="N33" i="32" s="1"/>
  <c r="M34" i="32"/>
  <c r="N34" i="32" s="1"/>
  <c r="M35" i="32"/>
  <c r="N35" i="32" s="1"/>
  <c r="M36" i="32"/>
  <c r="N36" i="32" s="1"/>
  <c r="M37" i="32"/>
  <c r="N37" i="32" s="1"/>
  <c r="M38" i="32"/>
  <c r="N38" i="32" s="1"/>
  <c r="M39" i="32"/>
  <c r="N39" i="32" s="1"/>
  <c r="M40" i="32"/>
  <c r="N40" i="32" s="1"/>
  <c r="M41" i="32"/>
  <c r="N41" i="32" s="1"/>
  <c r="M42" i="32"/>
  <c r="N42" i="32" s="1"/>
  <c r="M43" i="32"/>
  <c r="N43" i="32" s="1"/>
  <c r="M44" i="32"/>
  <c r="N44" i="32" s="1"/>
  <c r="M45" i="32"/>
  <c r="N45" i="32" s="1"/>
  <c r="M46" i="32"/>
  <c r="N46" i="32" s="1"/>
  <c r="M47" i="32"/>
  <c r="N47" i="32" s="1"/>
  <c r="M48" i="32"/>
  <c r="N48" i="32" s="1"/>
  <c r="M49" i="32"/>
  <c r="N49" i="32" s="1"/>
  <c r="M50" i="32"/>
  <c r="N50" i="32" s="1"/>
  <c r="M51" i="32"/>
  <c r="N51" i="32" s="1"/>
  <c r="M52" i="32"/>
  <c r="N52" i="32" s="1"/>
  <c r="M53" i="32"/>
  <c r="N53" i="32" s="1"/>
  <c r="M54" i="32"/>
  <c r="N54" i="32" s="1"/>
  <c r="M55" i="32"/>
  <c r="N55" i="32" s="1"/>
  <c r="M56" i="32"/>
  <c r="N56" i="32" s="1"/>
  <c r="M57" i="32"/>
  <c r="N57" i="32" s="1"/>
  <c r="M58" i="32"/>
  <c r="N58" i="32" s="1"/>
  <c r="M59" i="32"/>
  <c r="N59" i="32" s="1"/>
  <c r="M60" i="32"/>
  <c r="N60" i="32" s="1"/>
  <c r="M61" i="32"/>
  <c r="N61" i="32" s="1"/>
  <c r="M62" i="32"/>
  <c r="N62" i="32" s="1"/>
  <c r="M63" i="32"/>
  <c r="N63" i="32" s="1"/>
  <c r="M64" i="32"/>
  <c r="N64" i="32" s="1"/>
  <c r="M65" i="32"/>
  <c r="N65" i="32" s="1"/>
  <c r="M66" i="32"/>
  <c r="N66" i="32" s="1"/>
  <c r="M67" i="32"/>
  <c r="N67" i="32" s="1"/>
  <c r="M68" i="32"/>
  <c r="N68" i="32" s="1"/>
  <c r="M69" i="32"/>
  <c r="N69" i="32" s="1"/>
  <c r="M70" i="32"/>
  <c r="N70" i="32" s="1"/>
  <c r="M71" i="32"/>
  <c r="N71" i="32" s="1"/>
  <c r="M72" i="32"/>
  <c r="N72" i="32" s="1"/>
  <c r="M73" i="32"/>
  <c r="N73" i="32" s="1"/>
  <c r="M74" i="32"/>
  <c r="N74" i="32" s="1"/>
  <c r="M75" i="32"/>
  <c r="N75" i="32" s="1"/>
  <c r="M76" i="32"/>
  <c r="N76" i="32" s="1"/>
  <c r="M77" i="32"/>
  <c r="N77" i="32" s="1"/>
  <c r="M78" i="32"/>
  <c r="N78" i="32" s="1"/>
  <c r="M79" i="32"/>
  <c r="N79" i="32" s="1"/>
  <c r="M80" i="32"/>
  <c r="N80" i="32" s="1"/>
  <c r="M81" i="32"/>
  <c r="N81" i="32" s="1"/>
  <c r="M82" i="32"/>
  <c r="N82" i="32" s="1"/>
  <c r="M83" i="32"/>
  <c r="N83" i="32" s="1"/>
  <c r="M84" i="32"/>
  <c r="N84" i="32" s="1"/>
  <c r="M85" i="32"/>
  <c r="N85" i="32" s="1"/>
  <c r="M86" i="32"/>
  <c r="N86" i="32" s="1"/>
  <c r="J4" i="28" l="1"/>
  <c r="J40" i="28" s="1"/>
  <c r="F5" i="28"/>
  <c r="F41" i="28" s="1"/>
  <c r="N6" i="28"/>
  <c r="N42" i="28" s="1"/>
  <c r="J7" i="28"/>
  <c r="J43" i="28" s="1"/>
  <c r="F8" i="28"/>
  <c r="F44" i="28" s="1"/>
  <c r="N9" i="28"/>
  <c r="N45" i="28" s="1"/>
  <c r="J10" i="28"/>
  <c r="J46" i="28" s="1"/>
  <c r="F11" i="28"/>
  <c r="F47" i="28" s="1"/>
  <c r="N12" i="28"/>
  <c r="N48" i="28" s="1"/>
  <c r="J13" i="28"/>
  <c r="J49" i="28" s="1"/>
  <c r="F14" i="28"/>
  <c r="F50" i="28" s="1"/>
  <c r="N15" i="28"/>
  <c r="N51" i="28" s="1"/>
  <c r="J16" i="28"/>
  <c r="J52" i="28" s="1"/>
  <c r="F17" i="28"/>
  <c r="F53" i="28" s="1"/>
  <c r="N18" i="28"/>
  <c r="N54" i="28" s="1"/>
  <c r="J19" i="28"/>
  <c r="J55" i="28" s="1"/>
  <c r="F20" i="28"/>
  <c r="F56" i="28" s="1"/>
  <c r="J22" i="28"/>
  <c r="J58" i="28" s="1"/>
  <c r="F23" i="28"/>
  <c r="F59" i="28" s="1"/>
  <c r="N24" i="28"/>
  <c r="N60" i="28" s="1"/>
  <c r="J25" i="28"/>
  <c r="J61" i="28" s="1"/>
  <c r="F26" i="28"/>
  <c r="F62" i="28" s="1"/>
  <c r="N27" i="28"/>
  <c r="N63" i="28" s="1"/>
  <c r="J28" i="28"/>
  <c r="J64" i="28" s="1"/>
  <c r="N21" i="28"/>
  <c r="N57" i="28" s="1"/>
  <c r="F29" i="28"/>
  <c r="F65" i="28" s="1"/>
  <c r="D5" i="28"/>
  <c r="D41" i="28" s="1"/>
  <c r="D8" i="28"/>
  <c r="D44" i="28" s="1"/>
  <c r="D11" i="28"/>
  <c r="D47" i="28" s="1"/>
  <c r="D14" i="28"/>
  <c r="D50" i="28" s="1"/>
  <c r="D17" i="28"/>
  <c r="D53" i="28" s="1"/>
  <c r="D20" i="28"/>
  <c r="D56" i="28" s="1"/>
  <c r="D23" i="28"/>
  <c r="D59" i="28" s="1"/>
  <c r="D26" i="28"/>
  <c r="D62" i="28" s="1"/>
  <c r="D29" i="28"/>
  <c r="D65" i="28" s="1"/>
  <c r="D7" i="28"/>
  <c r="D43" i="28" s="1"/>
  <c r="D10" i="28"/>
  <c r="D46" i="28" s="1"/>
  <c r="D13" i="28"/>
  <c r="D49" i="28" s="1"/>
  <c r="D16" i="28"/>
  <c r="D52" i="28" s="1"/>
  <c r="D19" i="28"/>
  <c r="D55" i="28" s="1"/>
  <c r="D22" i="28"/>
  <c r="D58" i="28" s="1"/>
  <c r="D25" i="28"/>
  <c r="D61" i="28" s="1"/>
  <c r="D28" i="28"/>
  <c r="D64" i="28" s="1"/>
  <c r="L4" i="28"/>
  <c r="L40" i="28" s="1"/>
  <c r="H5" i="28"/>
  <c r="H41" i="28" s="1"/>
  <c r="D6" i="28"/>
  <c r="D42" i="28" s="1"/>
  <c r="P6" i="28"/>
  <c r="P42" i="28" s="1"/>
  <c r="L7" i="28"/>
  <c r="L43" i="28" s="1"/>
  <c r="H8" i="28"/>
  <c r="H44" i="28" s="1"/>
  <c r="D9" i="28"/>
  <c r="D45" i="28" s="1"/>
  <c r="P9" i="28"/>
  <c r="P45" i="28" s="1"/>
  <c r="L10" i="28"/>
  <c r="L46" i="28" s="1"/>
  <c r="H11" i="28"/>
  <c r="H47" i="28" s="1"/>
  <c r="D12" i="28"/>
  <c r="D48" i="28" s="1"/>
  <c r="P12" i="28"/>
  <c r="P48" i="28" s="1"/>
  <c r="L13" i="28"/>
  <c r="L49" i="28" s="1"/>
  <c r="H14" i="28"/>
  <c r="H50" i="28" s="1"/>
  <c r="D15" i="28"/>
  <c r="D51" i="28" s="1"/>
  <c r="P15" i="28"/>
  <c r="P51" i="28" s="1"/>
  <c r="L16" i="28"/>
  <c r="L52" i="28" s="1"/>
  <c r="H17" i="28"/>
  <c r="H53" i="28" s="1"/>
  <c r="D18" i="28"/>
  <c r="D54" i="28" s="1"/>
  <c r="P18" i="28"/>
  <c r="P54" i="28" s="1"/>
  <c r="L19" i="28"/>
  <c r="L55" i="28" s="1"/>
  <c r="H20" i="28"/>
  <c r="H56" i="28" s="1"/>
  <c r="D21" i="28"/>
  <c r="D57" i="28" s="1"/>
  <c r="P21" i="28"/>
  <c r="P57" i="28" s="1"/>
  <c r="L22" i="28"/>
  <c r="L58" i="28" s="1"/>
  <c r="H23" i="28"/>
  <c r="H59" i="28" s="1"/>
  <c r="D24" i="28"/>
  <c r="D60" i="28" s="1"/>
  <c r="P24" i="28"/>
  <c r="P60" i="28" s="1"/>
  <c r="L25" i="28"/>
  <c r="L61" i="28" s="1"/>
  <c r="H26" i="28"/>
  <c r="H62" i="28" s="1"/>
  <c r="D27" i="28"/>
  <c r="D63" i="28" s="1"/>
  <c r="P27" i="28"/>
  <c r="P63" i="28" s="1"/>
  <c r="L28" i="28"/>
  <c r="L64" i="28" s="1"/>
  <c r="H29" i="28"/>
  <c r="H65" i="28" s="1"/>
  <c r="D4" i="28"/>
  <c r="D40" i="28" s="1"/>
  <c r="P4" i="28"/>
  <c r="P40" i="28" s="1"/>
  <c r="L5" i="28"/>
  <c r="L41" i="28" s="1"/>
  <c r="H6" i="28"/>
  <c r="H42" i="28" s="1"/>
  <c r="P7" i="28"/>
  <c r="P43" i="28" s="1"/>
  <c r="L8" i="28"/>
  <c r="L44" i="28" s="1"/>
  <c r="H9" i="28"/>
  <c r="H45" i="28" s="1"/>
  <c r="P10" i="28"/>
  <c r="P46" i="28" s="1"/>
  <c r="L11" i="28"/>
  <c r="L47" i="28" s="1"/>
  <c r="H12" i="28"/>
  <c r="H48" i="28" s="1"/>
  <c r="P13" i="28"/>
  <c r="P49" i="28" s="1"/>
  <c r="L14" i="28"/>
  <c r="L50" i="28" s="1"/>
  <c r="P16" i="28"/>
  <c r="P52" i="28" s="1"/>
  <c r="L17" i="28"/>
  <c r="L53" i="28" s="1"/>
  <c r="H18" i="28"/>
  <c r="H54" i="28" s="1"/>
  <c r="P19" i="28"/>
  <c r="P55" i="28" s="1"/>
  <c r="L20" i="28"/>
  <c r="L56" i="28" s="1"/>
  <c r="H21" i="28"/>
  <c r="H57" i="28" s="1"/>
  <c r="P22" i="28"/>
  <c r="P58" i="28" s="1"/>
  <c r="L23" i="28"/>
  <c r="L59" i="28" s="1"/>
  <c r="H24" i="28"/>
  <c r="H60" i="28" s="1"/>
  <c r="P25" i="28"/>
  <c r="P61" i="28" s="1"/>
  <c r="L26" i="28"/>
  <c r="L62" i="28" s="1"/>
  <c r="H27" i="28"/>
  <c r="H63" i="28" s="1"/>
  <c r="P28" i="28"/>
  <c r="P64" i="28" s="1"/>
  <c r="L29" i="28"/>
  <c r="L65" i="28" s="1"/>
  <c r="J5" i="28"/>
  <c r="J41" i="28" s="1"/>
  <c r="F6" i="28"/>
  <c r="F42" i="28" s="1"/>
  <c r="N7" i="28"/>
  <c r="N43" i="28" s="1"/>
  <c r="J8" i="28"/>
  <c r="J44" i="28" s="1"/>
  <c r="F9" i="28"/>
  <c r="F45" i="28" s="1"/>
  <c r="N10" i="28"/>
  <c r="N46" i="28" s="1"/>
  <c r="J11" i="28"/>
  <c r="J47" i="28" s="1"/>
  <c r="F12" i="28"/>
  <c r="F48" i="28" s="1"/>
  <c r="N13" i="28"/>
  <c r="N49" i="28" s="1"/>
  <c r="J14" i="28"/>
  <c r="J50" i="28" s="1"/>
  <c r="F15" i="28"/>
  <c r="F51" i="28" s="1"/>
  <c r="N16" i="28"/>
  <c r="N52" i="28" s="1"/>
  <c r="J17" i="28"/>
  <c r="J53" i="28" s="1"/>
  <c r="F18" i="28"/>
  <c r="F54" i="28" s="1"/>
  <c r="N19" i="28"/>
  <c r="N55" i="28" s="1"/>
  <c r="J20" i="28"/>
  <c r="J56" i="28" s="1"/>
  <c r="F21" i="28"/>
  <c r="F57" i="28" s="1"/>
  <c r="N22" i="28"/>
  <c r="N58" i="28" s="1"/>
  <c r="J23" i="28"/>
  <c r="J59" i="28" s="1"/>
  <c r="F24" i="28"/>
  <c r="F60" i="28" s="1"/>
  <c r="N25" i="28"/>
  <c r="N61" i="28" s="1"/>
  <c r="J26" i="28"/>
  <c r="J62" i="28" s="1"/>
  <c r="F27" i="28"/>
  <c r="F63" i="28" s="1"/>
  <c r="N28" i="28"/>
  <c r="N64" i="28" s="1"/>
  <c r="J29" i="28"/>
  <c r="J65" i="28" s="1"/>
  <c r="H15" i="28"/>
  <c r="H51" i="28" s="1"/>
  <c r="H4" i="28"/>
  <c r="H40" i="28" s="1"/>
  <c r="P5" i="28"/>
  <c r="P41" i="28" s="1"/>
  <c r="L6" i="28"/>
  <c r="L42" i="28" s="1"/>
  <c r="H7" i="28"/>
  <c r="H43" i="28" s="1"/>
  <c r="P8" i="28"/>
  <c r="P44" i="28" s="1"/>
  <c r="L9" i="28"/>
  <c r="L45" i="28" s="1"/>
  <c r="H10" i="28"/>
  <c r="H46" i="28" s="1"/>
  <c r="P11" i="28"/>
  <c r="P47" i="28" s="1"/>
  <c r="L12" i="28"/>
  <c r="L48" i="28" s="1"/>
  <c r="H13" i="28"/>
  <c r="H49" i="28" s="1"/>
  <c r="P14" i="28"/>
  <c r="P50" i="28" s="1"/>
  <c r="L15" i="28"/>
  <c r="L51" i="28" s="1"/>
  <c r="H16" i="28"/>
  <c r="H52" i="28" s="1"/>
  <c r="P17" i="28"/>
  <c r="P53" i="28" s="1"/>
  <c r="L18" i="28"/>
  <c r="L54" i="28" s="1"/>
  <c r="H19" i="28"/>
  <c r="H55" i="28" s="1"/>
  <c r="P20" i="28"/>
  <c r="P56" i="28" s="1"/>
  <c r="L21" i="28"/>
  <c r="L57" i="28" s="1"/>
  <c r="H22" i="28"/>
  <c r="H58" i="28" s="1"/>
  <c r="P23" i="28"/>
  <c r="P59" i="28" s="1"/>
  <c r="L24" i="28"/>
  <c r="L60" i="28" s="1"/>
  <c r="H25" i="28"/>
  <c r="H61" i="28" s="1"/>
  <c r="P26" i="28"/>
  <c r="P62" i="28" s="1"/>
  <c r="L27" i="28"/>
  <c r="L63" i="28" s="1"/>
  <c r="H28" i="28"/>
  <c r="H64" i="28" s="1"/>
  <c r="P29" i="28"/>
  <c r="P65" i="28" s="1"/>
  <c r="N5" i="28"/>
  <c r="N41" i="28" s="1"/>
  <c r="J6" i="28"/>
  <c r="J42" i="28" s="1"/>
  <c r="F7" i="28"/>
  <c r="F43" i="28" s="1"/>
  <c r="N8" i="28"/>
  <c r="N44" i="28" s="1"/>
  <c r="J9" i="28"/>
  <c r="J45" i="28" s="1"/>
  <c r="F10" i="28"/>
  <c r="F46" i="28" s="1"/>
  <c r="N11" i="28"/>
  <c r="N47" i="28" s="1"/>
  <c r="J12" i="28"/>
  <c r="J48" i="28" s="1"/>
  <c r="F13" i="28"/>
  <c r="F49" i="28" s="1"/>
  <c r="N14" i="28"/>
  <c r="N50" i="28" s="1"/>
  <c r="J15" i="28"/>
  <c r="J51" i="28" s="1"/>
  <c r="F16" i="28"/>
  <c r="F52" i="28" s="1"/>
  <c r="N17" i="28"/>
  <c r="N53" i="28" s="1"/>
  <c r="J18" i="28"/>
  <c r="J54" i="28" s="1"/>
  <c r="F19" i="28"/>
  <c r="F55" i="28" s="1"/>
  <c r="N20" i="28"/>
  <c r="N56" i="28" s="1"/>
  <c r="J21" i="28"/>
  <c r="J57" i="28" s="1"/>
  <c r="F22" i="28"/>
  <c r="F58" i="28" s="1"/>
  <c r="N23" i="28"/>
  <c r="N59" i="28" s="1"/>
  <c r="J24" i="28"/>
  <c r="J60" i="28" s="1"/>
  <c r="F25" i="28"/>
  <c r="F61" i="28" s="1"/>
  <c r="N26" i="28"/>
  <c r="N62" i="28" s="1"/>
  <c r="J27" i="28"/>
  <c r="J63" i="28" s="1"/>
  <c r="F28" i="28"/>
  <c r="F64" i="28" s="1"/>
  <c r="N29" i="28"/>
  <c r="N65" i="28" s="1"/>
  <c r="N4" i="28"/>
  <c r="N40" i="28" s="1"/>
  <c r="F4" i="28"/>
  <c r="F40" i="28" s="1"/>
  <c r="B6" i="28"/>
  <c r="B42" i="28" s="1"/>
  <c r="B9" i="28"/>
  <c r="B45" i="28" s="1"/>
  <c r="B12" i="28"/>
  <c r="B48" i="28" s="1"/>
  <c r="B15" i="28"/>
  <c r="B51" i="28" s="1"/>
  <c r="B18" i="28"/>
  <c r="B54" i="28" s="1"/>
  <c r="B21" i="28"/>
  <c r="B57" i="28" s="1"/>
  <c r="B24" i="28"/>
  <c r="B60" i="28" s="1"/>
  <c r="B27" i="28"/>
  <c r="B63" i="28" s="1"/>
  <c r="L19" i="32"/>
  <c r="B5" i="28"/>
  <c r="B41" i="28" s="1"/>
  <c r="G29" i="30"/>
  <c r="G30" i="30" s="1"/>
  <c r="G31" i="30" s="1"/>
  <c r="G32" i="30" s="1"/>
  <c r="G33" i="30" s="1"/>
  <c r="G34" i="30" s="1"/>
  <c r="G35" i="30" s="1"/>
  <c r="G36" i="30" s="1"/>
  <c r="G37" i="30" s="1"/>
  <c r="G38" i="30" s="1"/>
  <c r="G39" i="30" s="1"/>
  <c r="L11" i="32"/>
  <c r="B8" i="28"/>
  <c r="B44" i="28" s="1"/>
  <c r="B11" i="28"/>
  <c r="B47" i="28" s="1"/>
  <c r="B14" i="28"/>
  <c r="B50" i="28" s="1"/>
  <c r="B17" i="28"/>
  <c r="B53" i="28" s="1"/>
  <c r="B20" i="28"/>
  <c r="B56" i="28" s="1"/>
  <c r="B23" i="28"/>
  <c r="B59" i="28" s="1"/>
  <c r="B26" i="28"/>
  <c r="B62" i="28" s="1"/>
  <c r="B29" i="28"/>
  <c r="B65" i="28" s="1"/>
  <c r="B4" i="28"/>
  <c r="B40" i="28" s="1"/>
  <c r="B7" i="28"/>
  <c r="B43" i="28" s="1"/>
  <c r="B10" i="28"/>
  <c r="B46" i="28" s="1"/>
  <c r="B13" i="28"/>
  <c r="B49" i="28" s="1"/>
  <c r="B16" i="28"/>
  <c r="B52" i="28" s="1"/>
  <c r="B19" i="28"/>
  <c r="B55" i="28" s="1"/>
  <c r="B22" i="28"/>
  <c r="B58" i="28" s="1"/>
  <c r="B25" i="28"/>
  <c r="B61" i="28" s="1"/>
  <c r="B28" i="28"/>
  <c r="B64" i="28" s="1"/>
  <c r="I13" i="32"/>
  <c r="L13" i="32" s="1"/>
  <c r="I8" i="32"/>
  <c r="L8" i="32" s="1"/>
  <c r="I10" i="32"/>
  <c r="L10" i="32" s="1"/>
  <c r="D25" i="30"/>
  <c r="D26" i="30" s="1"/>
  <c r="D27" i="30" s="1"/>
  <c r="D28" i="30" s="1"/>
  <c r="D29" i="30" s="1"/>
  <c r="D30" i="30" s="1"/>
  <c r="I17" i="32"/>
  <c r="L17" i="32" s="1"/>
  <c r="I9" i="32"/>
  <c r="L9" i="32" s="1"/>
  <c r="I12" i="32"/>
  <c r="L12" i="32" s="1"/>
  <c r="I14" i="32"/>
  <c r="L14" i="32" s="1"/>
  <c r="I15" i="32"/>
  <c r="L15" i="32" s="1"/>
  <c r="I18" i="32"/>
  <c r="L18" i="32" s="1"/>
  <c r="I16" i="32"/>
  <c r="L16" i="32" s="1"/>
  <c r="AD3" i="30"/>
  <c r="AC3" i="30"/>
  <c r="AB3" i="30"/>
  <c r="AA3" i="30"/>
  <c r="Z3" i="30"/>
  <c r="Y3" i="30"/>
  <c r="X3" i="30"/>
  <c r="W3" i="30"/>
  <c r="M22" i="32" l="1"/>
  <c r="N22" i="32" s="1"/>
  <c r="M21" i="32"/>
  <c r="N21" i="32" s="1"/>
  <c r="M20" i="32"/>
  <c r="N20" i="32" s="1"/>
  <c r="G25" i="31"/>
  <c r="N3" i="32"/>
  <c r="H6" i="32"/>
  <c r="K6" i="32" s="1"/>
  <c r="G6" i="32" l="1"/>
  <c r="I6" i="32"/>
  <c r="L6" i="32" s="1"/>
  <c r="B68" i="28"/>
  <c r="B38" i="28" s="1"/>
  <c r="P68" i="28" l="1"/>
  <c r="P38" i="28" s="1"/>
  <c r="N68" i="28"/>
  <c r="N38" i="28" s="1"/>
  <c r="L68" i="28"/>
  <c r="L38" i="28" s="1"/>
  <c r="J68" i="28"/>
  <c r="J38" i="28" s="1"/>
  <c r="H68" i="28"/>
  <c r="H38" i="28" s="1"/>
  <c r="F68" i="28"/>
  <c r="F38" i="28" s="1"/>
  <c r="D68" i="28"/>
  <c r="D38" i="28" s="1"/>
  <c r="P41" i="27"/>
  <c r="P36" i="27" s="1"/>
  <c r="D45" i="27" l="1"/>
  <c r="D44" i="27"/>
  <c r="D43" i="27"/>
  <c r="B43" i="27"/>
  <c r="T41" i="27"/>
  <c r="T36" i="27" s="1"/>
  <c r="R41" i="27"/>
  <c r="R36" i="27" s="1"/>
  <c r="N41" i="27"/>
  <c r="N36" i="27" s="1"/>
  <c r="D41" i="27"/>
  <c r="D36" i="27" s="1"/>
  <c r="B41" i="27"/>
  <c r="B36" i="27" s="1"/>
  <c r="E10" i="27"/>
  <c r="E45" i="27" s="1"/>
  <c r="E9" i="27"/>
  <c r="E44" i="27" s="1"/>
  <c r="E8" i="27"/>
  <c r="E43" i="27" s="1"/>
  <c r="C8" i="27"/>
  <c r="C43" i="27" s="1"/>
  <c r="L41" i="27"/>
  <c r="L36" i="27" s="1"/>
  <c r="J41" i="27"/>
  <c r="J36" i="27" s="1"/>
  <c r="H41" i="27"/>
  <c r="H36" i="27" s="1"/>
  <c r="F41" i="27"/>
  <c r="F36" i="27" s="1"/>
  <c r="C44" i="24" l="1"/>
  <c r="D44" i="24" s="1"/>
  <c r="E44" i="24" s="1"/>
  <c r="F44" i="24" s="1"/>
  <c r="G44" i="24" s="1"/>
  <c r="H44" i="24" s="1"/>
  <c r="I44" i="24" s="1"/>
  <c r="J44" i="24" s="1"/>
  <c r="K44" i="24" s="1"/>
  <c r="L44" i="24" s="1"/>
  <c r="M44" i="24" s="1"/>
  <c r="N44" i="24" s="1"/>
  <c r="O44" i="24" s="1"/>
  <c r="P44" i="24" s="1"/>
  <c r="Q44" i="24" s="1"/>
  <c r="R44" i="24" s="1"/>
  <c r="S44" i="24" s="1"/>
  <c r="T44" i="24" s="1"/>
  <c r="U44" i="24" s="1"/>
  <c r="V44" i="24" s="1"/>
  <c r="W44" i="24" s="1"/>
  <c r="X44" i="24" s="1"/>
  <c r="Y44" i="24" s="1"/>
  <c r="Z44" i="24" s="1"/>
  <c r="AA44" i="24" s="1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AA27" i="24"/>
  <c r="Z27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AA25" i="24"/>
  <c r="Z25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A15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A13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C11" i="24"/>
  <c r="D11" i="24" s="1"/>
  <c r="E11" i="24" s="1"/>
  <c r="F11" i="24" s="1"/>
  <c r="G11" i="24" s="1"/>
  <c r="H11" i="24" s="1"/>
  <c r="I11" i="24" s="1"/>
  <c r="J11" i="24" s="1"/>
  <c r="K11" i="24" s="1"/>
  <c r="L11" i="24" s="1"/>
  <c r="M11" i="24" s="1"/>
  <c r="N11" i="24" s="1"/>
  <c r="O11" i="24" s="1"/>
  <c r="P11" i="24" s="1"/>
  <c r="Q11" i="24" s="1"/>
  <c r="R11" i="24" s="1"/>
  <c r="S11" i="24" s="1"/>
  <c r="T11" i="24" s="1"/>
  <c r="U11" i="24" s="1"/>
  <c r="V11" i="24" s="1"/>
  <c r="W11" i="24" s="1"/>
  <c r="X11" i="24" s="1"/>
  <c r="Y11" i="24" s="1"/>
  <c r="Z11" i="24" s="1"/>
  <c r="AA11" i="24" s="1"/>
  <c r="S50" i="27" l="1"/>
  <c r="Q60" i="27"/>
  <c r="M66" i="27"/>
  <c r="K52" i="27"/>
  <c r="G46" i="27"/>
  <c r="U65" i="27"/>
  <c r="Q49" i="27"/>
  <c r="M55" i="27"/>
  <c r="K65" i="27"/>
  <c r="G47" i="27"/>
  <c r="U48" i="27"/>
  <c r="U60" i="27"/>
  <c r="S58" i="27"/>
  <c r="Q44" i="27"/>
  <c r="Q68" i="27"/>
  <c r="O54" i="27"/>
  <c r="M62" i="27"/>
  <c r="K48" i="27"/>
  <c r="I46" i="27"/>
  <c r="I58" i="27"/>
  <c r="G54" i="27"/>
  <c r="U49" i="27"/>
  <c r="S47" i="27"/>
  <c r="S59" i="27"/>
  <c r="Q57" i="27"/>
  <c r="O55" i="27"/>
  <c r="O67" i="27"/>
  <c r="M51" i="27"/>
  <c r="M63" i="27"/>
  <c r="K49" i="27"/>
  <c r="K61" i="27"/>
  <c r="I47" i="27"/>
  <c r="I59" i="27"/>
  <c r="G55" i="27"/>
  <c r="G67" i="27"/>
  <c r="U50" i="27"/>
  <c r="U62" i="27"/>
  <c r="S48" i="27"/>
  <c r="S60" i="27"/>
  <c r="Q46" i="27"/>
  <c r="Q58" i="27"/>
  <c r="O44" i="27"/>
  <c r="O56" i="27"/>
  <c r="O68" i="27"/>
  <c r="M52" i="27"/>
  <c r="M64" i="27"/>
  <c r="K50" i="27"/>
  <c r="K62" i="27"/>
  <c r="I48" i="27"/>
  <c r="I60" i="27"/>
  <c r="G44" i="27"/>
  <c r="G56" i="27"/>
  <c r="G68" i="27"/>
  <c r="O46" i="27"/>
  <c r="I62" i="27"/>
  <c r="S63" i="27"/>
  <c r="K53" i="27"/>
  <c r="S46" i="27"/>
  <c r="Q56" i="27"/>
  <c r="O66" i="27"/>
  <c r="M50" i="27"/>
  <c r="K60" i="27"/>
  <c r="G66" i="27"/>
  <c r="U61" i="27"/>
  <c r="Q45" i="27"/>
  <c r="U51" i="27"/>
  <c r="U63" i="27"/>
  <c r="S49" i="27"/>
  <c r="S61" i="27"/>
  <c r="Q47" i="27"/>
  <c r="Q59" i="27"/>
  <c r="O45" i="27"/>
  <c r="O57" i="27"/>
  <c r="M53" i="27"/>
  <c r="M65" i="27"/>
  <c r="K51" i="27"/>
  <c r="K63" i="27"/>
  <c r="I49" i="27"/>
  <c r="I61" i="27"/>
  <c r="G45" i="27"/>
  <c r="G57" i="27"/>
  <c r="G58" i="27"/>
  <c r="U64" i="27"/>
  <c r="I50" i="27"/>
  <c r="U53" i="27"/>
  <c r="Q50" i="27"/>
  <c r="K54" i="27"/>
  <c r="S53" i="27"/>
  <c r="O61" i="27"/>
  <c r="U44" i="27"/>
  <c r="U68" i="27"/>
  <c r="S54" i="27"/>
  <c r="S66" i="27"/>
  <c r="Q52" i="27"/>
  <c r="Q64" i="27"/>
  <c r="O50" i="27"/>
  <c r="O62" i="27"/>
  <c r="M46" i="27"/>
  <c r="M58" i="27"/>
  <c r="K44" i="27"/>
  <c r="K56" i="27"/>
  <c r="K68" i="27"/>
  <c r="I54" i="27"/>
  <c r="I66" i="27"/>
  <c r="G50" i="27"/>
  <c r="G62" i="27"/>
  <c r="S62" i="27"/>
  <c r="K64" i="27"/>
  <c r="O59" i="27"/>
  <c r="U54" i="27"/>
  <c r="Q62" i="27"/>
  <c r="K66" i="27"/>
  <c r="G48" i="27"/>
  <c r="U67" i="27"/>
  <c r="Q63" i="27"/>
  <c r="M45" i="27"/>
  <c r="I65" i="27"/>
  <c r="U45" i="27"/>
  <c r="U57" i="27"/>
  <c r="S55" i="27"/>
  <c r="S67" i="27"/>
  <c r="Q53" i="27"/>
  <c r="Q65" i="27"/>
  <c r="O51" i="27"/>
  <c r="O63" i="27"/>
  <c r="M47" i="27"/>
  <c r="M59" i="27"/>
  <c r="K45" i="27"/>
  <c r="K57" i="27"/>
  <c r="I55" i="27"/>
  <c r="I67" i="27"/>
  <c r="G51" i="27"/>
  <c r="G63" i="27"/>
  <c r="O58" i="27"/>
  <c r="O47" i="27"/>
  <c r="I51" i="27"/>
  <c r="S52" i="27"/>
  <c r="O60" i="27"/>
  <c r="M56" i="27"/>
  <c r="I64" i="27"/>
  <c r="Q51" i="27"/>
  <c r="K55" i="27"/>
  <c r="G49" i="27"/>
  <c r="U46" i="27"/>
  <c r="U58" i="27"/>
  <c r="S44" i="27"/>
  <c r="S56" i="27"/>
  <c r="S68" i="27"/>
  <c r="Q54" i="27"/>
  <c r="Q66" i="27"/>
  <c r="O52" i="27"/>
  <c r="O64" i="27"/>
  <c r="M48" i="27"/>
  <c r="M60" i="27"/>
  <c r="K46" i="27"/>
  <c r="K58" i="27"/>
  <c r="I44" i="27"/>
  <c r="I56" i="27"/>
  <c r="I68" i="27"/>
  <c r="G52" i="27"/>
  <c r="G64" i="27"/>
  <c r="U52" i="27"/>
  <c r="Q48" i="27"/>
  <c r="M54" i="27"/>
  <c r="S51" i="27"/>
  <c r="Q61" i="27"/>
  <c r="M67" i="27"/>
  <c r="I63" i="27"/>
  <c r="G59" i="27"/>
  <c r="U66" i="27"/>
  <c r="S64" i="27"/>
  <c r="O48" i="27"/>
  <c r="M44" i="27"/>
  <c r="M68" i="27"/>
  <c r="I52" i="27"/>
  <c r="G60" i="27"/>
  <c r="U55" i="27"/>
  <c r="S65" i="27"/>
  <c r="O49" i="27"/>
  <c r="M57" i="27"/>
  <c r="K67" i="27"/>
  <c r="I53" i="27"/>
  <c r="G61" i="27"/>
  <c r="U56" i="27"/>
  <c r="U47" i="27"/>
  <c r="U59" i="27"/>
  <c r="S45" i="27"/>
  <c r="S57" i="27"/>
  <c r="Q55" i="27"/>
  <c r="Q67" i="27"/>
  <c r="O53" i="27"/>
  <c r="O65" i="27"/>
  <c r="M49" i="27"/>
  <c r="M61" i="27"/>
  <c r="K47" i="27"/>
  <c r="K59" i="27"/>
  <c r="I45" i="27"/>
  <c r="I57" i="27"/>
  <c r="G53" i="27"/>
  <c r="G65" i="27"/>
  <c r="T66" i="27" l="1"/>
  <c r="T54" i="27"/>
  <c r="R51" i="27"/>
  <c r="J48" i="27"/>
  <c r="P50" i="27"/>
  <c r="L53" i="27"/>
  <c r="L51" i="27"/>
  <c r="R47" i="27"/>
  <c r="T48" i="27"/>
  <c r="N53" i="27"/>
  <c r="T59" i="27"/>
  <c r="L57" i="27"/>
  <c r="T67" i="27"/>
  <c r="J68" i="27"/>
  <c r="R49" i="27"/>
  <c r="J60" i="27"/>
  <c r="R63" i="27"/>
  <c r="N68" i="27"/>
  <c r="R48" i="27"/>
  <c r="N67" i="27"/>
  <c r="L62" i="27"/>
  <c r="J59" i="27"/>
  <c r="P67" i="27"/>
  <c r="L68" i="27"/>
  <c r="N52" i="27"/>
  <c r="N47" i="27"/>
  <c r="N51" i="27"/>
  <c r="J64" i="27"/>
  <c r="N50" i="27"/>
  <c r="T44" i="27"/>
  <c r="N57" i="27"/>
  <c r="T63" i="27"/>
  <c r="L50" i="27"/>
  <c r="N54" i="27"/>
  <c r="J52" i="27"/>
  <c r="R56" i="27"/>
  <c r="R61" i="27"/>
  <c r="R60" i="27"/>
  <c r="T65" i="27"/>
  <c r="L54" i="27"/>
  <c r="T53" i="27"/>
  <c r="N56" i="27"/>
  <c r="T49" i="27"/>
  <c r="T47" i="27"/>
  <c r="J58" i="27"/>
  <c r="N58" i="27"/>
  <c r="J62" i="27"/>
  <c r="J47" i="27"/>
  <c r="T46" i="27"/>
  <c r="L56" i="27"/>
  <c r="J44" i="27"/>
  <c r="P52" i="27"/>
  <c r="T51" i="27"/>
  <c r="N66" i="27"/>
  <c r="J61" i="27"/>
  <c r="L66" i="27"/>
  <c r="P65" i="27"/>
  <c r="T50" i="27"/>
  <c r="L52" i="27"/>
  <c r="T60" i="27"/>
  <c r="J67" i="27"/>
  <c r="R55" i="27"/>
  <c r="J54" i="27"/>
  <c r="N64" i="27"/>
  <c r="N63" i="27"/>
  <c r="L44" i="27"/>
  <c r="P48" i="27"/>
  <c r="T62" i="27"/>
  <c r="N55" i="27"/>
  <c r="L67" i="27"/>
  <c r="J56" i="27"/>
  <c r="N45" i="27"/>
  <c r="T45" i="27"/>
  <c r="L61" i="27"/>
  <c r="T55" i="27"/>
  <c r="P54" i="27"/>
  <c r="N60" i="27"/>
  <c r="J45" i="27"/>
  <c r="L58" i="27"/>
  <c r="N61" i="27"/>
  <c r="J63" i="27"/>
  <c r="P45" i="27"/>
  <c r="P56" i="27"/>
  <c r="J50" i="27"/>
  <c r="P58" i="27"/>
  <c r="L55" i="27"/>
  <c r="P60" i="27"/>
  <c r="L48" i="27"/>
  <c r="N65" i="27"/>
  <c r="L47" i="27"/>
  <c r="N59" i="27"/>
  <c r="T68" i="27"/>
  <c r="L65" i="27"/>
  <c r="J53" i="27"/>
  <c r="R59" i="27"/>
  <c r="R44" i="27"/>
  <c r="N49" i="27"/>
  <c r="T58" i="27"/>
  <c r="P64" i="27"/>
  <c r="P55" i="27"/>
  <c r="T52" i="27"/>
  <c r="T57" i="27"/>
  <c r="N46" i="27"/>
  <c r="P68" i="27"/>
  <c r="R65" i="27"/>
  <c r="J66" i="27"/>
  <c r="T64" i="27"/>
  <c r="P59" i="27"/>
  <c r="R64" i="27"/>
  <c r="P61" i="27"/>
  <c r="L60" i="27"/>
  <c r="R68" i="27"/>
  <c r="J55" i="27"/>
  <c r="R67" i="27"/>
  <c r="P62" i="27"/>
  <c r="R66" i="27"/>
  <c r="J51" i="27"/>
  <c r="P47" i="27"/>
  <c r="R46" i="27"/>
  <c r="L64" i="27"/>
  <c r="P46" i="27"/>
  <c r="J49" i="27"/>
  <c r="P57" i="27"/>
  <c r="P49" i="27"/>
  <c r="R50" i="27"/>
  <c r="P51" i="27"/>
  <c r="L45" i="27"/>
  <c r="P63" i="27"/>
  <c r="N62" i="27"/>
  <c r="R45" i="27"/>
  <c r="P66" i="27"/>
  <c r="J57" i="27"/>
  <c r="R62" i="27"/>
  <c r="N44" i="27"/>
  <c r="J65" i="27"/>
  <c r="T56" i="27"/>
  <c r="N48" i="27"/>
  <c r="J46" i="27"/>
  <c r="P53" i="27"/>
  <c r="P44" i="27"/>
  <c r="L49" i="27"/>
  <c r="R57" i="27"/>
  <c r="R52" i="27"/>
  <c r="L59" i="27"/>
  <c r="L46" i="27"/>
  <c r="R54" i="27"/>
  <c r="R53" i="27"/>
  <c r="T61" i="27"/>
  <c r="L63" i="27"/>
  <c r="R58" i="27"/>
  <c r="H70" i="28"/>
  <c r="F60" i="27"/>
  <c r="F57" i="27"/>
  <c r="F66" i="27"/>
  <c r="F44" i="27"/>
  <c r="F59" i="27"/>
  <c r="F46" i="27"/>
  <c r="F45" i="27"/>
  <c r="F47" i="27"/>
  <c r="F48" i="27"/>
  <c r="F62" i="27"/>
  <c r="F64" i="27"/>
  <c r="F49" i="27"/>
  <c r="F68" i="27"/>
  <c r="F63" i="27"/>
  <c r="F65" i="27"/>
  <c r="F67" i="27"/>
  <c r="F61" i="27"/>
  <c r="F51" i="27"/>
  <c r="F50" i="27"/>
  <c r="F56" i="27"/>
  <c r="F54" i="27"/>
  <c r="F53" i="27"/>
  <c r="F52" i="27"/>
  <c r="F58" i="27"/>
  <c r="F55" i="27"/>
  <c r="V9" i="27"/>
  <c r="H44" i="27"/>
  <c r="V22" i="27"/>
  <c r="H57" i="27"/>
  <c r="I38" i="27"/>
  <c r="I7" i="27"/>
  <c r="I43" i="27"/>
  <c r="P43" i="27"/>
  <c r="P38" i="27"/>
  <c r="H65" i="27"/>
  <c r="V30" i="27"/>
  <c r="H68" i="27"/>
  <c r="V33" i="27"/>
  <c r="F38" i="27"/>
  <c r="F43" i="27"/>
  <c r="H52" i="27"/>
  <c r="V17" i="27"/>
  <c r="H51" i="27"/>
  <c r="V16" i="27"/>
  <c r="H55" i="27"/>
  <c r="V20" i="27"/>
  <c r="H54" i="27"/>
  <c r="V19" i="27"/>
  <c r="G38" i="27"/>
  <c r="G43" i="27"/>
  <c r="G7" i="27"/>
  <c r="V10" i="27"/>
  <c r="H45" i="27"/>
  <c r="H63" i="27"/>
  <c r="V28" i="27"/>
  <c r="H56" i="27"/>
  <c r="V21" i="27"/>
  <c r="T38" i="27"/>
  <c r="T43" i="27"/>
  <c r="H43" i="27"/>
  <c r="H38" i="27"/>
  <c r="R43" i="27"/>
  <c r="R38" i="27"/>
  <c r="H60" i="27"/>
  <c r="V25" i="27"/>
  <c r="U43" i="27"/>
  <c r="U38" i="27"/>
  <c r="U7" i="27"/>
  <c r="S38" i="27"/>
  <c r="S7" i="27"/>
  <c r="S43" i="27"/>
  <c r="V27" i="27"/>
  <c r="H62" i="27"/>
  <c r="H48" i="27"/>
  <c r="V13" i="27"/>
  <c r="H59" i="27"/>
  <c r="V24" i="27"/>
  <c r="H47" i="27"/>
  <c r="V12" i="27"/>
  <c r="Q38" i="27"/>
  <c r="Q7" i="27"/>
  <c r="Q43" i="27"/>
  <c r="H64" i="27"/>
  <c r="V29" i="27"/>
  <c r="K38" i="27"/>
  <c r="K43" i="27"/>
  <c r="K7" i="27"/>
  <c r="H61" i="27"/>
  <c r="V26" i="27"/>
  <c r="L43" i="27"/>
  <c r="L38" i="27"/>
  <c r="J43" i="27"/>
  <c r="J38" i="27"/>
  <c r="H50" i="27"/>
  <c r="V15" i="27"/>
  <c r="H49" i="27"/>
  <c r="V14" i="27"/>
  <c r="O38" i="27"/>
  <c r="O7" i="27"/>
  <c r="O43" i="27"/>
  <c r="M38" i="27"/>
  <c r="M43" i="27"/>
  <c r="M7" i="27"/>
  <c r="N43" i="27"/>
  <c r="N38" i="27"/>
  <c r="H58" i="27"/>
  <c r="V23" i="27"/>
  <c r="H53" i="27"/>
  <c r="V18" i="27"/>
  <c r="H67" i="27"/>
  <c r="V32" i="27"/>
  <c r="H66" i="27"/>
  <c r="V31" i="27"/>
  <c r="H46" i="27"/>
  <c r="V11" i="27"/>
  <c r="M12" i="32" l="1"/>
  <c r="N12" i="32" s="1"/>
  <c r="M16" i="32"/>
  <c r="N16" i="32" s="1"/>
  <c r="M17" i="32"/>
  <c r="N17" i="32" s="1"/>
  <c r="M18" i="32"/>
  <c r="N18" i="32" s="1"/>
  <c r="M19" i="32"/>
  <c r="N19" i="32" s="1"/>
  <c r="M14" i="32"/>
  <c r="N14" i="32" s="1"/>
  <c r="M11" i="32"/>
  <c r="N11" i="32" s="1"/>
  <c r="M8" i="32"/>
  <c r="N8" i="32" s="1"/>
  <c r="M7" i="32"/>
  <c r="N7" i="32" s="1"/>
  <c r="M10" i="32"/>
  <c r="N10" i="32" s="1"/>
  <c r="M13" i="32"/>
  <c r="N13" i="32" s="1"/>
  <c r="M9" i="32"/>
  <c r="N9" i="32" s="1"/>
  <c r="M15" i="32"/>
  <c r="N15" i="32" s="1"/>
  <c r="H25" i="31"/>
  <c r="M6" i="32"/>
  <c r="N6" i="32" s="1"/>
  <c r="L95" i="28"/>
  <c r="P95" i="28"/>
  <c r="D95" i="28"/>
  <c r="B95" i="28"/>
  <c r="H95" i="28"/>
  <c r="L94" i="28"/>
  <c r="N93" i="28"/>
  <c r="H94" i="28"/>
  <c r="J91" i="28"/>
  <c r="N90" i="28"/>
  <c r="B91" i="28"/>
  <c r="D94" i="28"/>
  <c r="N89" i="28"/>
  <c r="F90" i="28"/>
  <c r="F91" i="28"/>
  <c r="L89" i="28"/>
  <c r="N91" i="28"/>
  <c r="D89" i="28"/>
  <c r="P93" i="28"/>
  <c r="H90" i="28"/>
  <c r="H92" i="28"/>
  <c r="D91" i="28"/>
  <c r="L93" i="28"/>
  <c r="B92" i="28"/>
  <c r="F89" i="28"/>
  <c r="P90" i="28"/>
  <c r="J94" i="28"/>
  <c r="D90" i="28"/>
  <c r="D93" i="28"/>
  <c r="J93" i="28"/>
  <c r="P92" i="28"/>
  <c r="H89" i="28"/>
  <c r="H91" i="28"/>
  <c r="B94" i="28"/>
  <c r="P91" i="28"/>
  <c r="H93" i="28"/>
  <c r="L91" i="28"/>
  <c r="F93" i="28"/>
  <c r="F94" i="28"/>
  <c r="B89" i="28"/>
  <c r="N92" i="28"/>
  <c r="J90" i="28"/>
  <c r="L90" i="28"/>
  <c r="P89" i="28"/>
  <c r="L92" i="28"/>
  <c r="D92" i="28"/>
  <c r="F92" i="28"/>
  <c r="J89" i="28"/>
  <c r="B90" i="28"/>
  <c r="P94" i="28"/>
  <c r="B93" i="28"/>
  <c r="L72" i="28"/>
  <c r="J77" i="28"/>
  <c r="B76" i="28"/>
  <c r="P85" i="28"/>
  <c r="H79" i="28"/>
  <c r="P73" i="28"/>
  <c r="D86" i="28"/>
  <c r="F86" i="28"/>
  <c r="H72" i="28"/>
  <c r="L73" i="28"/>
  <c r="J73" i="28"/>
  <c r="J76" i="28"/>
  <c r="J82" i="28"/>
  <c r="B86" i="28"/>
  <c r="P77" i="28"/>
  <c r="D76" i="28"/>
  <c r="F87" i="28"/>
  <c r="P86" i="28"/>
  <c r="B75" i="28"/>
  <c r="B85" i="28"/>
  <c r="F73" i="28"/>
  <c r="F84" i="28"/>
  <c r="J86" i="28"/>
  <c r="D85" i="28"/>
  <c r="J88" i="28"/>
  <c r="H88" i="28"/>
  <c r="B71" i="28"/>
  <c r="D77" i="28"/>
  <c r="N88" i="28"/>
  <c r="H77" i="28"/>
  <c r="J78" i="28"/>
  <c r="L77" i="28"/>
  <c r="D83" i="28"/>
  <c r="H84" i="28"/>
  <c r="H82" i="28"/>
  <c r="D75" i="28"/>
  <c r="L78" i="28"/>
  <c r="P84" i="28"/>
  <c r="F81" i="28"/>
  <c r="J80" i="28"/>
  <c r="D80" i="28"/>
  <c r="J74" i="28"/>
  <c r="D81" i="28"/>
  <c r="B78" i="28"/>
  <c r="L84" i="28"/>
  <c r="H87" i="28"/>
  <c r="P87" i="28"/>
  <c r="J81" i="28"/>
  <c r="L71" i="28"/>
  <c r="H78" i="28"/>
  <c r="L88" i="28"/>
  <c r="P81" i="28"/>
  <c r="P88" i="28"/>
  <c r="P82" i="28"/>
  <c r="P76" i="28"/>
  <c r="N87" i="28"/>
  <c r="H80" i="28"/>
  <c r="L79" i="28"/>
  <c r="B77" i="28"/>
  <c r="J75" i="28"/>
  <c r="L85" i="28"/>
  <c r="N84" i="28"/>
  <c r="N82" i="28"/>
  <c r="F71" i="28"/>
  <c r="B72" i="28"/>
  <c r="D72" i="28"/>
  <c r="D78" i="28"/>
  <c r="B88" i="28"/>
  <c r="B73" i="28"/>
  <c r="F78" i="28"/>
  <c r="B84" i="28"/>
  <c r="B83" i="28"/>
  <c r="L87" i="28"/>
  <c r="F76" i="28"/>
  <c r="P78" i="28"/>
  <c r="D88" i="28"/>
  <c r="N76" i="28"/>
  <c r="N81" i="28"/>
  <c r="N73" i="28"/>
  <c r="P79" i="28"/>
  <c r="P72" i="28"/>
  <c r="N85" i="28"/>
  <c r="P83" i="28"/>
  <c r="N72" i="28"/>
  <c r="N86" i="28"/>
  <c r="F77" i="28"/>
  <c r="F72" i="28"/>
  <c r="J85" i="28"/>
  <c r="D82" i="28"/>
  <c r="F79" i="28"/>
  <c r="J84" i="28"/>
  <c r="J79" i="28"/>
  <c r="N75" i="28"/>
  <c r="P75" i="28"/>
  <c r="F75" i="28"/>
  <c r="N78" i="28"/>
  <c r="J71" i="28"/>
  <c r="B82" i="28"/>
  <c r="B79" i="28"/>
  <c r="L86" i="28"/>
  <c r="D71" i="28"/>
  <c r="R41" i="28"/>
  <c r="N77" i="28"/>
  <c r="F82" i="28"/>
  <c r="D79" i="28"/>
  <c r="H76" i="28"/>
  <c r="L76" i="28"/>
  <c r="L74" i="28"/>
  <c r="L82" i="28"/>
  <c r="J72" i="28"/>
  <c r="H71" i="28"/>
  <c r="F88" i="28"/>
  <c r="H81" i="28"/>
  <c r="B87" i="28"/>
  <c r="B80" i="28"/>
  <c r="F83" i="28"/>
  <c r="H83" i="28"/>
  <c r="H86" i="28"/>
  <c r="L81" i="28"/>
  <c r="P74" i="28"/>
  <c r="D87" i="28"/>
  <c r="N79" i="28"/>
  <c r="N80" i="28"/>
  <c r="N71" i="28"/>
  <c r="D74" i="28"/>
  <c r="H74" i="28"/>
  <c r="H85" i="28"/>
  <c r="D73" i="28"/>
  <c r="F80" i="28"/>
  <c r="H75" i="28"/>
  <c r="L83" i="28"/>
  <c r="J87" i="28"/>
  <c r="F85" i="28"/>
  <c r="B74" i="28"/>
  <c r="P71" i="28"/>
  <c r="N74" i="28"/>
  <c r="B81" i="28"/>
  <c r="D84" i="28"/>
  <c r="H73" i="28"/>
  <c r="F95" i="28"/>
  <c r="L80" i="28"/>
  <c r="F74" i="28"/>
  <c r="L75" i="28"/>
  <c r="B70" i="28"/>
  <c r="P80" i="28"/>
  <c r="J92" i="28"/>
  <c r="J83" i="28"/>
  <c r="J95" i="28"/>
  <c r="N83" i="28"/>
  <c r="N95" i="28"/>
  <c r="N94" i="28"/>
  <c r="R24" i="28"/>
  <c r="R26" i="28"/>
  <c r="R25" i="28"/>
  <c r="R19" i="28"/>
  <c r="R21" i="28"/>
  <c r="R17" i="28"/>
  <c r="R10" i="28"/>
  <c r="R20" i="28"/>
  <c r="R14" i="28"/>
  <c r="N70" i="28"/>
  <c r="R7" i="28"/>
  <c r="R27" i="28"/>
  <c r="R11" i="28"/>
  <c r="R9" i="28"/>
  <c r="R13" i="28"/>
  <c r="R8" i="28"/>
  <c r="P70" i="28"/>
  <c r="R6" i="28"/>
  <c r="R22" i="28"/>
  <c r="R23" i="28"/>
  <c r="R18" i="28"/>
  <c r="R12" i="28"/>
  <c r="R28" i="28"/>
  <c r="R29" i="28"/>
  <c r="R16" i="28"/>
  <c r="R15" i="28"/>
  <c r="L70" i="28"/>
  <c r="J70" i="28"/>
  <c r="F70" i="28"/>
  <c r="D70" i="28"/>
  <c r="R5" i="28"/>
  <c r="N2" i="32" l="1"/>
  <c r="R62" i="28"/>
  <c r="R45" i="28"/>
  <c r="R47" i="28"/>
  <c r="R64" i="28"/>
  <c r="R42" i="28"/>
  <c r="R55" i="28"/>
  <c r="R49" i="28"/>
  <c r="R63" i="28"/>
  <c r="R59" i="28"/>
  <c r="R48" i="28"/>
  <c r="R56" i="28"/>
  <c r="R61" i="28"/>
  <c r="R53" i="28"/>
  <c r="R43" i="28"/>
  <c r="R51" i="28"/>
  <c r="R60" i="28"/>
  <c r="R46" i="28"/>
  <c r="R57" i="28"/>
  <c r="R65" i="28"/>
  <c r="R54" i="28"/>
  <c r="R52" i="28"/>
  <c r="R50" i="28"/>
  <c r="R44" i="28"/>
  <c r="R58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Calame Christophe </author>
  </authors>
  <commentList>
    <comment ref="G18" authorId="0" shapeId="0" xr:uid="{3B289691-8C72-4D1E-8CEF-E979BA64E9E7}">
      <text>
        <r>
          <rPr>
            <b/>
            <sz val="9"/>
            <color indexed="81"/>
            <rFont val="Tahoma"/>
            <family val="2"/>
          </rPr>
          <t>Calame Christophe :</t>
        </r>
        <r>
          <rPr>
            <sz val="9"/>
            <color indexed="81"/>
            <rFont val="Tahoma"/>
            <family val="2"/>
          </rPr>
          <t xml:space="preserve">
Seules les années civiles complètes comptent</t>
        </r>
      </text>
    </comment>
    <comment ref="G20" authorId="0" shapeId="0" xr:uid="{5335639D-EAAE-4A44-A6F2-607C3C24F341}">
      <text>
        <r>
          <rPr>
            <b/>
            <sz val="9"/>
            <color indexed="81"/>
            <rFont val="Tahoma"/>
            <family val="2"/>
          </rPr>
          <t>Calame Christophe :</t>
        </r>
        <r>
          <rPr>
            <sz val="9"/>
            <color indexed="81"/>
            <rFont val="Tahoma"/>
            <family val="2"/>
          </rPr>
          <t xml:space="preserve">
Si la cellule passe au rouge, c'est que le nombre d'années d'expérience valorisées est supérieur au maximum indiqué dans la cellule</t>
        </r>
      </text>
    </comment>
  </commentList>
</comments>
</file>

<file path=xl/sharedStrings.xml><?xml version="1.0" encoding="utf-8"?>
<sst xmlns="http://schemas.openxmlformats.org/spreadsheetml/2006/main" count="178" uniqueCount="91">
  <si>
    <t>Apprenti-e</t>
  </si>
  <si>
    <t xml:space="preserve">Stagiaire </t>
  </si>
  <si>
    <t>Grille de référence des salaires - Structures d'Accueil Extrafamilial - Canton de Neuchâtel</t>
  </si>
  <si>
    <t>Années d'Expérience</t>
  </si>
  <si>
    <t>Maximum</t>
  </si>
  <si>
    <t>Minimum</t>
  </si>
  <si>
    <t>Collaborateur-trice
 (non-dipl)</t>
  </si>
  <si>
    <t>Progression Annuelle</t>
  </si>
  <si>
    <t>Classe NE</t>
  </si>
  <si>
    <t>Direction Formée
16 à 40 places</t>
  </si>
  <si>
    <t>Direction
41 à 80 places</t>
  </si>
  <si>
    <t>Chef de Service / Coordinateur / Secrétaire Général / Chef d'entreprise
Plus de 150 places</t>
  </si>
  <si>
    <t>Classe</t>
  </si>
  <si>
    <t>Salaire Median</t>
  </si>
  <si>
    <t>Echelle mensuelle des traitements bruts "fonctionnaires"</t>
  </si>
  <si>
    <t>Base 2013</t>
  </si>
  <si>
    <t>Salaire de base</t>
  </si>
  <si>
    <t>M</t>
  </si>
  <si>
    <t>Direction 
81 à 150 places</t>
  </si>
  <si>
    <t>Collaborateur-trice
 (diplômée) 
Niveau 1</t>
  </si>
  <si>
    <t>Collaborateur-trice
 (diplômée) 
Niveau 2</t>
  </si>
  <si>
    <t>Salaires Annuels</t>
  </si>
  <si>
    <t>Collaborateur-trice
responsable (dipl.)
Niveau 3</t>
  </si>
  <si>
    <t>Variation (-/+)</t>
  </si>
  <si>
    <t>Salaires Horaires (25 jours de vacances, 13e salaire, 41 heures hebdomadaires)</t>
  </si>
  <si>
    <t>Age  ech0</t>
  </si>
  <si>
    <t>Classe de traitement</t>
  </si>
  <si>
    <t>Age</t>
  </si>
  <si>
    <t>Date de naissance</t>
  </si>
  <si>
    <t>Fonction</t>
  </si>
  <si>
    <t>Direction 41 à 80 places</t>
  </si>
  <si>
    <t>Direction 81 à 150 places</t>
  </si>
  <si>
    <t>Collaborateur-trice (non-dipl)</t>
  </si>
  <si>
    <t>Collaborateur-trice (diplômée) Niveau 1 - Par ex: CFC ASE</t>
  </si>
  <si>
    <t>Collaborateur-trice (diplômée) Niveau 2 - Par ex: ES EDE</t>
  </si>
  <si>
    <t>Années</t>
  </si>
  <si>
    <t>Mini/Maxi</t>
  </si>
  <si>
    <t>Valorisation de l'expérience</t>
  </si>
  <si>
    <t>Nom</t>
  </si>
  <si>
    <t>Prénom</t>
  </si>
  <si>
    <t>DateNaissance</t>
  </si>
  <si>
    <t>Echelon</t>
  </si>
  <si>
    <t>Taux d'activité</t>
  </si>
  <si>
    <t>Salaire à 100%</t>
  </si>
  <si>
    <t>Salaire au taux</t>
  </si>
  <si>
    <t>Total des salaires STAE :</t>
  </si>
  <si>
    <t>Total des EPTs STAE :</t>
  </si>
  <si>
    <t>Seules les cellules jaunes peuvent être modifiées</t>
  </si>
  <si>
    <t>AgeMini</t>
  </si>
  <si>
    <t>Echelon Maximum selon Age / Classe de traitement</t>
  </si>
  <si>
    <t>Chef-fe de service ou Coordinateur-trice ou
 Chef-fe d'entreprise de
plus de 150 places</t>
  </si>
  <si>
    <t>Chef-fe de service ou Coordinateur-trice ou Chef-fe d'entreprise de plus de 150 places</t>
  </si>
  <si>
    <t>Fonction-type</t>
  </si>
  <si>
    <t>Echelon / 
Classe CISA</t>
  </si>
  <si>
    <t>Autre</t>
  </si>
  <si>
    <t>Années d'expérience Autres</t>
  </si>
  <si>
    <t>Indexation 2025</t>
  </si>
  <si>
    <t>Salaire indexé 2025</t>
  </si>
  <si>
    <t>Valable dès le 1er janvier 2025</t>
  </si>
  <si>
    <t>Indexation CISA 2025 :</t>
  </si>
  <si>
    <t>Grille salariale STAE</t>
  </si>
  <si>
    <t>Direction (DIE)
16 à 40 places</t>
  </si>
  <si>
    <t>Direction (DIE)
41 à 80 places</t>
  </si>
  <si>
    <t>Collaborateur-trice
diplômé-e Niveau 1 (ASE)</t>
  </si>
  <si>
    <t>Collaborateur-trice
diplômé-e Niveau 2 (EDE)</t>
  </si>
  <si>
    <t>Collaborateur-trice
non-diplômé-e (Auxiliaire)</t>
  </si>
  <si>
    <t>Direction (DIE)
81 à 150 places</t>
  </si>
  <si>
    <t>Direction 16 à 40 places</t>
  </si>
  <si>
    <t>Responsable de site ou Adjoint-e de direction</t>
  </si>
  <si>
    <t>Responsable de site ou adjoint-e de direction</t>
  </si>
  <si>
    <t>Echelon selon exp</t>
  </si>
  <si>
    <t>Echelon selon expérience</t>
  </si>
  <si>
    <t>Echelon minimum selon âge</t>
  </si>
  <si>
    <t>Echelon maximum dans la classe</t>
  </si>
  <si>
    <t>Echelon attribué</t>
  </si>
  <si>
    <t>En STAE</t>
  </si>
  <si>
    <t>=SI(G13&lt;&gt;"";DATEDIF(G13;"01/01/2025";"y");"")</t>
  </si>
  <si>
    <t>Age révolu au 1er janvier</t>
  </si>
  <si>
    <t>Echelon minimum</t>
  </si>
  <si>
    <t>&lt;30</t>
  </si>
  <si>
    <t>Echelon 
maximum dans la classe</t>
  </si>
  <si>
    <t>Années exp. En STAE</t>
  </si>
  <si>
    <t>Echelon Mini selon âge</t>
  </si>
  <si>
    <t>Nombre d'heures de travail par semaine</t>
  </si>
  <si>
    <t>Age au 1er janvier de l'année en cours</t>
  </si>
  <si>
    <t>Paramétrage de la grille des salaires horaires :</t>
  </si>
  <si>
    <t>Nombre de jours à travailler pour l'année en cours</t>
  </si>
  <si>
    <t>Nombre de jours fériés tombant sur un jour à travailler pour l'année en cours</t>
  </si>
  <si>
    <t>Nombre de jours de vacances annuelles</t>
  </si>
  <si>
    <t>Année en cours</t>
  </si>
  <si>
    <t>Salaires Horaires (y.c vacances, 13e salaire et jours fériés)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</si>
</sst>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%"/>
    <numFmt numFmtId="165" formatCode="_(* #,##0.00_);_(* \(#,##0.00\);_(* &quot;-&quot;??_);_(@_)"/>
    <numFmt numFmtId="166" formatCode="_ * #,##0_ ;_ * \-#,##0_ ;_ * &quot;-&quot;??_ ;_ @_ "/>
    <numFmt numFmtId="167" formatCode="0.0"/>
    <numFmt numFmtId="168" formatCode="0.000000000000000%"/>
  </numFmts>
  <fonts count="5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8"/>
      <color theme="0"/>
      <name val="Arial Narrow"/>
      <family val="2"/>
    </font>
    <font>
      <sz val="18"/>
      <color theme="0"/>
      <name val="Arial Narrow"/>
      <family val="2"/>
    </font>
    <font>
      <sz val="18"/>
      <color indexed="13"/>
      <name val="Arial Narrow"/>
      <family val="2"/>
    </font>
    <font>
      <b/>
      <sz val="18"/>
      <name val="Arial Narrow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sz val="12"/>
      <name val="Arial"/>
      <family val="2"/>
    </font>
    <font>
      <b/>
      <sz val="11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name val="Times New Roman"/>
      <family val="1"/>
    </font>
    <font>
      <b/>
      <sz val="1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sz val="14"/>
      <name val="Arial Narrow"/>
      <family val="2"/>
    </font>
    <font>
      <sz val="10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A4C4A"/>
        <bgColor indexed="64"/>
      </patternFill>
    </fill>
    <fill>
      <patternFill patternType="solid">
        <fgColor rgb="FFD3D0CF"/>
        <bgColor indexed="24"/>
      </patternFill>
    </fill>
    <fill>
      <patternFill patternType="solid">
        <fgColor rgb="FFD3D0C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1" borderId="0" applyNumberFormat="0" applyBorder="0" applyAlignment="0" applyProtection="0"/>
    <xf numFmtId="9" fontId="1" fillId="0" borderId="0" applyFont="0" applyFill="0" applyBorder="0" applyAlignment="0" applyProtection="0"/>
    <xf numFmtId="0" fontId="10" fillId="4" borderId="0" applyNumberFormat="0" applyBorder="0" applyAlignment="0" applyProtection="0"/>
    <xf numFmtId="0" fontId="11" fillId="20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22" borderId="8" applyNumberFormat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165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9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1" fillId="0" borderId="0"/>
    <xf numFmtId="43" fontId="43" fillId="0" borderId="0" applyFont="0" applyFill="0" applyBorder="0" applyAlignment="0" applyProtection="0"/>
  </cellStyleXfs>
  <cellXfs count="314">
    <xf numFmtId="0" fontId="0" fillId="0" borderId="0" xfId="0"/>
    <xf numFmtId="0" fontId="19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4" fontId="21" fillId="0" borderId="11" xfId="0" applyNumberFormat="1" applyFont="1" applyBorder="1"/>
    <xf numFmtId="0" fontId="21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" wrapText="1"/>
    </xf>
    <xf numFmtId="4" fontId="21" fillId="24" borderId="11" xfId="0" applyNumberFormat="1" applyFont="1" applyFill="1" applyBorder="1"/>
    <xf numFmtId="0" fontId="20" fillId="0" borderId="10" xfId="0" applyFont="1" applyFill="1" applyBorder="1" applyAlignment="1">
      <alignment horizontal="center"/>
    </xf>
    <xf numFmtId="9" fontId="21" fillId="0" borderId="10" xfId="0" applyNumberFormat="1" applyFont="1" applyFill="1" applyBorder="1" applyAlignment="1">
      <alignment horizontal="center"/>
    </xf>
    <xf numFmtId="0" fontId="20" fillId="23" borderId="11" xfId="0" applyFont="1" applyFill="1" applyBorder="1" applyAlignment="1">
      <alignment horizontal="center"/>
    </xf>
    <xf numFmtId="9" fontId="21" fillId="0" borderId="10" xfId="3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21" fillId="0" borderId="11" xfId="0" applyNumberFormat="1" applyFont="1" applyBorder="1" applyAlignment="1">
      <alignment horizontal="center"/>
    </xf>
    <xf numFmtId="4" fontId="21" fillId="0" borderId="15" xfId="0" applyNumberFormat="1" applyFont="1" applyBorder="1"/>
    <xf numFmtId="4" fontId="21" fillId="0" borderId="11" xfId="0" applyNumberFormat="1" applyFont="1" applyFill="1" applyBorder="1"/>
    <xf numFmtId="0" fontId="20" fillId="0" borderId="47" xfId="0" applyFont="1" applyFill="1" applyBorder="1" applyAlignment="1">
      <alignment horizontal="center"/>
    </xf>
    <xf numFmtId="4" fontId="21" fillId="24" borderId="52" xfId="0" applyNumberFormat="1" applyFont="1" applyFill="1" applyBorder="1"/>
    <xf numFmtId="0" fontId="20" fillId="0" borderId="45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164" fontId="21" fillId="0" borderId="17" xfId="0" applyNumberFormat="1" applyFont="1" applyBorder="1" applyAlignment="1">
      <alignment horizontal="center"/>
    </xf>
    <xf numFmtId="164" fontId="21" fillId="0" borderId="18" xfId="0" applyNumberFormat="1" applyFont="1" applyBorder="1" applyAlignment="1">
      <alignment horizontal="center"/>
    </xf>
    <xf numFmtId="4" fontId="21" fillId="24" borderId="15" xfId="0" applyNumberFormat="1" applyFont="1" applyFill="1" applyBorder="1"/>
    <xf numFmtId="4" fontId="21" fillId="24" borderId="27" xfId="0" applyNumberFormat="1" applyFont="1" applyFill="1" applyBorder="1"/>
    <xf numFmtId="0" fontId="25" fillId="25" borderId="20" xfId="46" applyFont="1" applyFill="1" applyBorder="1" applyAlignment="1">
      <alignment horizontal="left"/>
    </xf>
    <xf numFmtId="0" fontId="25" fillId="25" borderId="21" xfId="46" applyFont="1" applyFill="1" applyBorder="1" applyAlignment="1">
      <alignment horizontal="left"/>
    </xf>
    <xf numFmtId="0" fontId="26" fillId="25" borderId="21" xfId="46" applyFont="1" applyFill="1" applyBorder="1"/>
    <xf numFmtId="0" fontId="25" fillId="25" borderId="21" xfId="46" applyFont="1" applyFill="1" applyBorder="1" applyAlignment="1">
      <alignment horizontal="right"/>
    </xf>
    <xf numFmtId="0" fontId="25" fillId="25" borderId="19" xfId="46" applyFont="1" applyFill="1" applyBorder="1" applyAlignment="1">
      <alignment horizontal="right"/>
    </xf>
    <xf numFmtId="0" fontId="27" fillId="0" borderId="0" xfId="46" applyFont="1" applyFill="1" applyBorder="1"/>
    <xf numFmtId="0" fontId="25" fillId="0" borderId="0" xfId="46" applyFont="1" applyFill="1" applyBorder="1" applyAlignment="1">
      <alignment horizontal="left"/>
    </xf>
    <xf numFmtId="0" fontId="28" fillId="0" borderId="0" xfId="46" applyFont="1" applyFill="1" applyBorder="1" applyAlignment="1">
      <alignment horizontal="left"/>
    </xf>
    <xf numFmtId="0" fontId="25" fillId="0" borderId="0" xfId="46" applyFont="1" applyFill="1" applyBorder="1" applyAlignment="1">
      <alignment horizontal="right"/>
    </xf>
    <xf numFmtId="165" fontId="30" fillId="26" borderId="24" xfId="45" applyFont="1" applyFill="1" applyBorder="1" applyAlignment="1">
      <alignment vertical="center"/>
    </xf>
    <xf numFmtId="165" fontId="30" fillId="26" borderId="25" xfId="45" applyFont="1" applyFill="1" applyBorder="1" applyAlignment="1">
      <alignment vertical="center"/>
    </xf>
    <xf numFmtId="9" fontId="30" fillId="26" borderId="25" xfId="47" applyNumberFormat="1" applyFont="1" applyFill="1" applyBorder="1" applyAlignment="1">
      <alignment vertical="center"/>
    </xf>
    <xf numFmtId="165" fontId="31" fillId="26" borderId="24" xfId="45" applyFont="1" applyFill="1" applyBorder="1" applyAlignment="1">
      <alignment horizontal="left" vertical="center"/>
    </xf>
    <xf numFmtId="0" fontId="31" fillId="26" borderId="25" xfId="46" applyFont="1" applyFill="1" applyBorder="1" applyAlignment="1">
      <alignment horizontal="left" vertical="center"/>
    </xf>
    <xf numFmtId="165" fontId="31" fillId="26" borderId="26" xfId="45" applyFont="1" applyFill="1" applyBorder="1" applyAlignment="1">
      <alignment horizontal="right" vertical="center"/>
    </xf>
    <xf numFmtId="10" fontId="31" fillId="0" borderId="0" xfId="47" applyNumberFormat="1" applyFont="1" applyBorder="1" applyAlignment="1"/>
    <xf numFmtId="10" fontId="31" fillId="0" borderId="0" xfId="46" applyNumberFormat="1" applyFont="1" applyBorder="1" applyAlignment="1">
      <alignment horizontal="center"/>
    </xf>
    <xf numFmtId="0" fontId="31" fillId="0" borderId="0" xfId="46" applyFont="1" applyFill="1" applyBorder="1"/>
    <xf numFmtId="165" fontId="32" fillId="26" borderId="43" xfId="45" applyFont="1" applyFill="1" applyBorder="1" applyAlignment="1">
      <alignment vertical="center"/>
    </xf>
    <xf numFmtId="165" fontId="32" fillId="26" borderId="39" xfId="45" applyFont="1" applyFill="1" applyBorder="1" applyAlignment="1">
      <alignment vertical="center"/>
    </xf>
    <xf numFmtId="165" fontId="29" fillId="26" borderId="43" xfId="45" applyFont="1" applyFill="1" applyBorder="1" applyAlignment="1">
      <alignment horizontal="left" vertical="center"/>
    </xf>
    <xf numFmtId="0" fontId="29" fillId="26" borderId="39" xfId="46" applyFont="1" applyFill="1" applyBorder="1" applyAlignment="1">
      <alignment horizontal="left" vertical="center"/>
    </xf>
    <xf numFmtId="165" fontId="29" fillId="26" borderId="44" xfId="45" applyFont="1" applyFill="1" applyBorder="1" applyAlignment="1">
      <alignment horizontal="right" vertical="center"/>
    </xf>
    <xf numFmtId="0" fontId="29" fillId="0" borderId="0" xfId="46" applyFont="1" applyFill="1" applyBorder="1"/>
    <xf numFmtId="0" fontId="29" fillId="0" borderId="0" xfId="46" applyFont="1" applyBorder="1" applyAlignment="1"/>
    <xf numFmtId="0" fontId="33" fillId="0" borderId="0" xfId="46" applyFont="1" applyFill="1" applyBorder="1" applyAlignment="1">
      <alignment horizontal="center" vertical="center" textRotation="90"/>
    </xf>
    <xf numFmtId="165" fontId="32" fillId="0" borderId="0" xfId="45" applyFont="1" applyFill="1" applyBorder="1" applyAlignment="1"/>
    <xf numFmtId="165" fontId="30" fillId="0" borderId="0" xfId="45" applyFont="1" applyFill="1" applyBorder="1" applyAlignment="1"/>
    <xf numFmtId="10" fontId="30" fillId="0" borderId="0" xfId="45" applyNumberFormat="1" applyFont="1" applyFill="1" applyBorder="1" applyAlignment="1">
      <alignment horizontal="left"/>
    </xf>
    <xf numFmtId="0" fontId="31" fillId="0" borderId="0" xfId="46" applyFont="1" applyFill="1"/>
    <xf numFmtId="0" fontId="32" fillId="0" borderId="0" xfId="46" applyFont="1" applyFill="1" applyBorder="1" applyAlignment="1">
      <alignment horizontal="center" vertical="center" textRotation="180"/>
    </xf>
    <xf numFmtId="0" fontId="32" fillId="0" borderId="0" xfId="46" applyFont="1" applyFill="1" applyBorder="1" applyAlignment="1">
      <alignment horizontal="center" textRotation="90"/>
    </xf>
    <xf numFmtId="165" fontId="34" fillId="0" borderId="0" xfId="45" applyFont="1" applyFill="1" applyBorder="1" applyAlignment="1"/>
    <xf numFmtId="165" fontId="35" fillId="0" borderId="0" xfId="45" applyFont="1" applyFill="1" applyBorder="1" applyAlignment="1"/>
    <xf numFmtId="0" fontId="36" fillId="0" borderId="0" xfId="46" applyFont="1" applyFill="1" applyBorder="1"/>
    <xf numFmtId="0" fontId="37" fillId="0" borderId="0" xfId="46" applyFont="1" applyFill="1" applyBorder="1"/>
    <xf numFmtId="10" fontId="36" fillId="0" borderId="0" xfId="47" applyNumberFormat="1" applyFont="1" applyFill="1" applyBorder="1" applyAlignment="1">
      <alignment horizontal="right"/>
    </xf>
    <xf numFmtId="0" fontId="21" fillId="0" borderId="0" xfId="46" applyFont="1" applyFill="1" applyBorder="1" applyAlignment="1"/>
    <xf numFmtId="0" fontId="36" fillId="0" borderId="0" xfId="46" applyFont="1" applyFill="1" applyBorder="1" applyAlignment="1">
      <alignment horizontal="right"/>
    </xf>
    <xf numFmtId="0" fontId="37" fillId="0" borderId="0" xfId="46" applyFont="1" applyFill="1" applyBorder="1" applyAlignment="1">
      <alignment horizontal="left"/>
    </xf>
    <xf numFmtId="0" fontId="38" fillId="0" borderId="23" xfId="46" applyFont="1" applyFill="1" applyBorder="1" applyAlignment="1">
      <alignment horizontal="center" vertical="center"/>
    </xf>
    <xf numFmtId="0" fontId="38" fillId="0" borderId="20" xfId="46" applyFont="1" applyFill="1" applyBorder="1" applyAlignment="1">
      <alignment horizontal="center" vertical="center"/>
    </xf>
    <xf numFmtId="0" fontId="38" fillId="0" borderId="55" xfId="46" applyFont="1" applyFill="1" applyBorder="1" applyAlignment="1">
      <alignment horizontal="center" vertical="center"/>
    </xf>
    <xf numFmtId="0" fontId="38" fillId="0" borderId="21" xfId="46" applyFont="1" applyFill="1" applyBorder="1" applyAlignment="1">
      <alignment horizontal="center" vertical="center"/>
    </xf>
    <xf numFmtId="0" fontId="38" fillId="0" borderId="37" xfId="46" applyFont="1" applyFill="1" applyBorder="1" applyAlignment="1">
      <alignment horizontal="center" vertical="center"/>
    </xf>
    <xf numFmtId="0" fontId="33" fillId="0" borderId="0" xfId="46" applyFont="1" applyFill="1" applyBorder="1"/>
    <xf numFmtId="4" fontId="23" fillId="27" borderId="48" xfId="44" applyNumberFormat="1" applyFont="1" applyFill="1" applyBorder="1" applyAlignment="1">
      <alignment horizontal="right" vertical="center"/>
    </xf>
    <xf numFmtId="4" fontId="23" fillId="27" borderId="56" xfId="44" applyNumberFormat="1" applyFont="1" applyFill="1" applyBorder="1" applyAlignment="1">
      <alignment horizontal="right" vertical="center"/>
    </xf>
    <xf numFmtId="4" fontId="23" fillId="27" borderId="25" xfId="44" applyNumberFormat="1" applyFont="1" applyFill="1" applyBorder="1" applyAlignment="1">
      <alignment horizontal="right" vertical="center"/>
    </xf>
    <xf numFmtId="0" fontId="21" fillId="0" borderId="0" xfId="46" applyFont="1" applyFill="1" applyBorder="1"/>
    <xf numFmtId="4" fontId="40" fillId="26" borderId="39" xfId="45" applyNumberFormat="1" applyFont="1" applyFill="1" applyBorder="1" applyAlignment="1">
      <alignment horizontal="right" vertical="center"/>
    </xf>
    <xf numFmtId="4" fontId="40" fillId="26" borderId="57" xfId="45" applyNumberFormat="1" applyFont="1" applyFill="1" applyBorder="1" applyAlignment="1">
      <alignment horizontal="right" vertical="center"/>
    </xf>
    <xf numFmtId="4" fontId="40" fillId="26" borderId="35" xfId="45" applyNumberFormat="1" applyFont="1" applyFill="1" applyBorder="1" applyAlignment="1">
      <alignment horizontal="right" vertical="center"/>
    </xf>
    <xf numFmtId="0" fontId="20" fillId="0" borderId="0" xfId="46" applyFont="1" applyFill="1" applyBorder="1"/>
    <xf numFmtId="4" fontId="23" fillId="0" borderId="40" xfId="44" applyNumberFormat="1" applyFont="1" applyFill="1" applyBorder="1" applyAlignment="1">
      <alignment horizontal="right" vertical="center"/>
    </xf>
    <xf numFmtId="4" fontId="23" fillId="0" borderId="58" xfId="44" applyNumberFormat="1" applyFont="1" applyFill="1" applyBorder="1" applyAlignment="1">
      <alignment horizontal="right" vertical="center"/>
    </xf>
    <xf numFmtId="4" fontId="23" fillId="0" borderId="0" xfId="44" applyNumberFormat="1" applyFont="1" applyFill="1" applyBorder="1" applyAlignment="1">
      <alignment horizontal="right" vertical="center"/>
    </xf>
    <xf numFmtId="4" fontId="40" fillId="0" borderId="0" xfId="45" applyNumberFormat="1" applyFont="1" applyFill="1" applyBorder="1" applyAlignment="1">
      <alignment horizontal="right" vertical="center"/>
    </xf>
    <xf numFmtId="4" fontId="40" fillId="0" borderId="58" xfId="45" applyNumberFormat="1" applyFont="1" applyFill="1" applyBorder="1" applyAlignment="1">
      <alignment horizontal="right" vertical="center"/>
    </xf>
    <xf numFmtId="4" fontId="40" fillId="0" borderId="40" xfId="45" applyNumberFormat="1" applyFont="1" applyFill="1" applyBorder="1" applyAlignment="1">
      <alignment horizontal="right" vertical="center"/>
    </xf>
    <xf numFmtId="4" fontId="23" fillId="26" borderId="48" xfId="44" applyNumberFormat="1" applyFont="1" applyFill="1" applyBorder="1" applyAlignment="1">
      <alignment horizontal="right" vertical="center"/>
    </xf>
    <xf numFmtId="4" fontId="23" fillId="26" borderId="56" xfId="44" applyNumberFormat="1" applyFont="1" applyFill="1" applyBorder="1" applyAlignment="1">
      <alignment horizontal="right" vertical="center"/>
    </xf>
    <xf numFmtId="4" fontId="23" fillId="26" borderId="25" xfId="44" applyNumberFormat="1" applyFont="1" applyFill="1" applyBorder="1" applyAlignment="1">
      <alignment horizontal="right" vertical="center"/>
    </xf>
    <xf numFmtId="4" fontId="23" fillId="26" borderId="53" xfId="44" applyNumberFormat="1" applyFont="1" applyFill="1" applyBorder="1" applyAlignment="1">
      <alignment horizontal="right" vertical="center"/>
    </xf>
    <xf numFmtId="4" fontId="40" fillId="26" borderId="33" xfId="45" applyNumberFormat="1" applyFont="1" applyFill="1" applyBorder="1" applyAlignment="1">
      <alignment horizontal="right" vertical="center"/>
    </xf>
    <xf numFmtId="0" fontId="38" fillId="0" borderId="60" xfId="46" applyFont="1" applyFill="1" applyBorder="1" applyAlignment="1">
      <alignment horizontal="center" vertical="center"/>
    </xf>
    <xf numFmtId="0" fontId="37" fillId="0" borderId="0" xfId="46" applyFont="1" applyAlignment="1">
      <alignment horizontal="center"/>
    </xf>
    <xf numFmtId="0" fontId="37" fillId="0" borderId="0" xfId="46" applyFont="1"/>
    <xf numFmtId="0" fontId="36" fillId="0" borderId="0" xfId="46" applyFont="1"/>
    <xf numFmtId="0" fontId="37" fillId="0" borderId="0" xfId="46" applyFont="1" applyFill="1" applyBorder="1" applyAlignment="1">
      <alignment horizontal="center"/>
    </xf>
    <xf numFmtId="164" fontId="21" fillId="0" borderId="10" xfId="0" applyNumberFormat="1" applyFont="1" applyFill="1" applyBorder="1" applyAlignment="1">
      <alignment horizontal="center"/>
    </xf>
    <xf numFmtId="0" fontId="42" fillId="0" borderId="0" xfId="0" applyFont="1" applyAlignment="1">
      <alignment horizontal="left"/>
    </xf>
    <xf numFmtId="4" fontId="21" fillId="0" borderId="52" xfId="0" applyNumberFormat="1" applyFont="1" applyBorder="1"/>
    <xf numFmtId="0" fontId="20" fillId="0" borderId="29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164" fontId="20" fillId="0" borderId="14" xfId="31" applyNumberFormat="1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/>
    </xf>
    <xf numFmtId="0" fontId="20" fillId="0" borderId="27" xfId="0" applyFont="1" applyFill="1" applyBorder="1" applyAlignment="1">
      <alignment horizontal="center"/>
    </xf>
    <xf numFmtId="0" fontId="20" fillId="0" borderId="52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4" fontId="21" fillId="0" borderId="0" xfId="0" applyNumberFormat="1" applyFont="1" applyBorder="1"/>
    <xf numFmtId="0" fontId="20" fillId="0" borderId="0" xfId="0" applyFont="1" applyFill="1" applyBorder="1" applyAlignment="1">
      <alignment horizontal="center"/>
    </xf>
    <xf numFmtId="166" fontId="0" fillId="0" borderId="0" xfId="49" applyNumberFormat="1" applyFont="1" applyAlignment="1">
      <alignment horizontal="center"/>
    </xf>
    <xf numFmtId="0" fontId="1" fillId="0" borderId="0" xfId="50"/>
    <xf numFmtId="166" fontId="0" fillId="0" borderId="28" xfId="49" applyNumberFormat="1" applyFont="1" applyBorder="1" applyAlignment="1">
      <alignment horizontal="center"/>
    </xf>
    <xf numFmtId="166" fontId="19" fillId="0" borderId="32" xfId="49" applyNumberFormat="1" applyFont="1" applyBorder="1" applyAlignment="1">
      <alignment horizontal="center" vertical="center"/>
    </xf>
    <xf numFmtId="1" fontId="0" fillId="0" borderId="45" xfId="49" applyNumberFormat="1" applyFont="1" applyBorder="1" applyAlignment="1">
      <alignment horizontal="center"/>
    </xf>
    <xf numFmtId="0" fontId="1" fillId="0" borderId="24" xfId="50" applyBorder="1" applyAlignment="1">
      <alignment horizontal="center"/>
    </xf>
    <xf numFmtId="0" fontId="1" fillId="0" borderId="41" xfId="50" applyBorder="1" applyAlignment="1">
      <alignment horizontal="center"/>
    </xf>
    <xf numFmtId="1" fontId="0" fillId="0" borderId="32" xfId="49" applyNumberFormat="1" applyFont="1" applyBorder="1" applyAlignment="1">
      <alignment horizontal="center"/>
    </xf>
    <xf numFmtId="0" fontId="1" fillId="0" borderId="43" xfId="50" applyBorder="1" applyAlignment="1">
      <alignment horizontal="center"/>
    </xf>
    <xf numFmtId="0" fontId="19" fillId="0" borderId="36" xfId="50" applyFont="1" applyBorder="1" applyAlignment="1">
      <alignment horizontal="center" vertical="center"/>
    </xf>
    <xf numFmtId="0" fontId="19" fillId="0" borderId="23" xfId="50" applyFont="1" applyBorder="1" applyAlignment="1">
      <alignment horizontal="center" vertical="center"/>
    </xf>
    <xf numFmtId="0" fontId="1" fillId="0" borderId="28" xfId="50" applyBorder="1" applyAlignment="1">
      <alignment horizontal="center"/>
    </xf>
    <xf numFmtId="0" fontId="20" fillId="0" borderId="0" xfId="0" applyFont="1" applyFill="1" applyBorder="1" applyAlignment="1">
      <alignment vertical="center"/>
    </xf>
    <xf numFmtId="0" fontId="1" fillId="0" borderId="0" xfId="50" applyAlignment="1">
      <alignment horizontal="center"/>
    </xf>
    <xf numFmtId="0" fontId="1" fillId="0" borderId="0" xfId="50" applyBorder="1"/>
    <xf numFmtId="0" fontId="0" fillId="0" borderId="66" xfId="51" applyFont="1" applyBorder="1" applyAlignment="1">
      <alignment vertical="center"/>
    </xf>
    <xf numFmtId="0" fontId="1" fillId="0" borderId="39" xfId="50" applyBorder="1"/>
    <xf numFmtId="0" fontId="1" fillId="0" borderId="20" xfId="50" applyBorder="1"/>
    <xf numFmtId="0" fontId="1" fillId="0" borderId="21" xfId="50" applyBorder="1"/>
    <xf numFmtId="0" fontId="1" fillId="0" borderId="66" xfId="50" applyBorder="1"/>
    <xf numFmtId="0" fontId="1" fillId="0" borderId="24" xfId="50" applyBorder="1"/>
    <xf numFmtId="0" fontId="1" fillId="0" borderId="25" xfId="50" applyBorder="1"/>
    <xf numFmtId="0" fontId="1" fillId="0" borderId="41" xfId="50" applyBorder="1"/>
    <xf numFmtId="0" fontId="1" fillId="0" borderId="42" xfId="50" applyBorder="1"/>
    <xf numFmtId="0" fontId="1" fillId="0" borderId="44" xfId="50" applyBorder="1"/>
    <xf numFmtId="0" fontId="1" fillId="0" borderId="45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1" xfId="0" applyFont="1" applyFill="1" applyBorder="1" applyAlignment="1">
      <alignment horizontal="left" vertical="center" wrapText="1"/>
    </xf>
    <xf numFmtId="0" fontId="1" fillId="0" borderId="19" xfId="50" applyBorder="1"/>
    <xf numFmtId="0" fontId="1" fillId="0" borderId="23" xfId="0" applyFont="1" applyBorder="1" applyAlignment="1">
      <alignment horizontal="center" vertical="center" wrapText="1"/>
    </xf>
    <xf numFmtId="1" fontId="1" fillId="0" borderId="45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1" fontId="1" fillId="0" borderId="41" xfId="0" applyNumberFormat="1" applyFont="1" applyBorder="1" applyAlignment="1">
      <alignment horizontal="center"/>
    </xf>
    <xf numFmtId="1" fontId="1" fillId="0" borderId="43" xfId="0" applyNumberFormat="1" applyFont="1" applyBorder="1" applyAlignment="1">
      <alignment horizontal="center"/>
    </xf>
    <xf numFmtId="0" fontId="1" fillId="0" borderId="28" xfId="0" applyFont="1" applyFill="1" applyBorder="1" applyAlignment="1">
      <alignment horizontal="center" vertical="center" wrapText="1"/>
    </xf>
    <xf numFmtId="9" fontId="1" fillId="0" borderId="0" xfId="31" applyFill="1"/>
    <xf numFmtId="0" fontId="0" fillId="0" borderId="24" xfId="51" applyFont="1" applyBorder="1" applyAlignment="1">
      <alignment vertical="center"/>
    </xf>
    <xf numFmtId="0" fontId="0" fillId="0" borderId="25" xfId="51" applyFont="1" applyBorder="1" applyAlignment="1">
      <alignment vertical="center"/>
    </xf>
    <xf numFmtId="0" fontId="1" fillId="0" borderId="67" xfId="51" applyFont="1" applyBorder="1" applyAlignment="1">
      <alignment vertical="center"/>
    </xf>
    <xf numFmtId="0" fontId="1" fillId="0" borderId="68" xfId="51" applyFont="1" applyBorder="1" applyAlignment="1">
      <alignment vertical="center"/>
    </xf>
    <xf numFmtId="0" fontId="1" fillId="0" borderId="22" xfId="51" applyFont="1" applyFill="1" applyBorder="1" applyAlignment="1">
      <alignment horizontal="center" vertical="center"/>
    </xf>
    <xf numFmtId="0" fontId="1" fillId="0" borderId="65" xfId="5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/>
    <xf numFmtId="0" fontId="0" fillId="0" borderId="39" xfId="0" applyBorder="1"/>
    <xf numFmtId="0" fontId="19" fillId="0" borderId="24" xfId="0" applyFont="1" applyBorder="1"/>
    <xf numFmtId="0" fontId="19" fillId="0" borderId="43" xfId="0" applyFont="1" applyBorder="1"/>
    <xf numFmtId="43" fontId="19" fillId="0" borderId="26" xfId="0" applyNumberFormat="1" applyFont="1" applyBorder="1"/>
    <xf numFmtId="2" fontId="19" fillId="0" borderId="44" xfId="0" applyNumberFormat="1" applyFont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 wrapText="1"/>
    </xf>
    <xf numFmtId="10" fontId="29" fillId="26" borderId="39" xfId="47" applyNumberFormat="1" applyFont="1" applyFill="1" applyBorder="1" applyAlignment="1" applyProtection="1">
      <alignment vertical="center"/>
      <protection locked="0"/>
    </xf>
    <xf numFmtId="9" fontId="1" fillId="28" borderId="28" xfId="31" applyNumberFormat="1" applyFont="1" applyFill="1" applyBorder="1" applyAlignment="1" applyProtection="1">
      <alignment horizontal="center" vertical="center" wrapText="1"/>
      <protection locked="0"/>
    </xf>
    <xf numFmtId="9" fontId="1" fillId="28" borderId="45" xfId="31" applyNumberFormat="1" applyFont="1" applyFill="1" applyBorder="1" applyAlignment="1" applyProtection="1">
      <alignment horizontal="center" vertical="center"/>
      <protection locked="0"/>
    </xf>
    <xf numFmtId="9" fontId="1" fillId="28" borderId="45" xfId="31" applyNumberFormat="1" applyFont="1" applyFill="1" applyBorder="1" applyAlignment="1" applyProtection="1">
      <alignment horizontal="center" vertical="center" wrapText="1"/>
      <protection locked="0"/>
    </xf>
    <xf numFmtId="9" fontId="1" fillId="28" borderId="32" xfId="31" applyNumberFormat="1" applyFont="1" applyFill="1" applyBorder="1" applyAlignment="1" applyProtection="1">
      <alignment horizontal="center" vertical="center"/>
      <protection locked="0"/>
    </xf>
    <xf numFmtId="0" fontId="1" fillId="28" borderId="23" xfId="51" applyFont="1" applyFill="1" applyBorder="1" applyAlignment="1" applyProtection="1">
      <alignment horizontal="center" vertical="center"/>
      <protection locked="0"/>
    </xf>
    <xf numFmtId="14" fontId="0" fillId="28" borderId="28" xfId="51" applyNumberFormat="1" applyFont="1" applyFill="1" applyBorder="1" applyAlignment="1" applyProtection="1">
      <alignment horizontal="center" vertical="center"/>
      <protection locked="0"/>
    </xf>
    <xf numFmtId="14" fontId="19" fillId="28" borderId="23" xfId="51" applyNumberFormat="1" applyFont="1" applyFill="1" applyBorder="1" applyAlignment="1" applyProtection="1">
      <alignment horizontal="left" vertical="center"/>
      <protection locked="0"/>
    </xf>
    <xf numFmtId="0" fontId="1" fillId="28" borderId="28" xfId="50" applyFill="1" applyBorder="1" applyAlignment="1" applyProtection="1">
      <alignment horizontal="center"/>
      <protection locked="0"/>
    </xf>
    <xf numFmtId="0" fontId="0" fillId="28" borderId="19" xfId="0" applyFill="1" applyBorder="1"/>
    <xf numFmtId="0" fontId="0" fillId="28" borderId="0" xfId="0" applyFill="1" applyProtection="1">
      <protection locked="0"/>
    </xf>
    <xf numFmtId="9" fontId="0" fillId="28" borderId="0" xfId="0" applyNumberFormat="1" applyFill="1" applyAlignment="1" applyProtection="1">
      <alignment horizontal="center" vertical="center"/>
      <protection locked="0"/>
    </xf>
    <xf numFmtId="0" fontId="0" fillId="28" borderId="0" xfId="0" applyFill="1" applyAlignment="1" applyProtection="1">
      <alignment horizontal="center"/>
      <protection locked="0"/>
    </xf>
    <xf numFmtId="14" fontId="0" fillId="28" borderId="0" xfId="0" applyNumberFormat="1" applyFill="1" applyAlignment="1" applyProtection="1">
      <alignment horizontal="center"/>
      <protection locked="0"/>
    </xf>
    <xf numFmtId="0" fontId="44" fillId="0" borderId="29" xfId="0" applyFont="1" applyBorder="1" applyAlignment="1">
      <alignment horizontal="center"/>
    </xf>
    <xf numFmtId="0" fontId="44" fillId="0" borderId="62" xfId="0" applyFont="1" applyBorder="1" applyAlignment="1">
      <alignment horizontal="center"/>
    </xf>
    <xf numFmtId="0" fontId="45" fillId="0" borderId="0" xfId="0" applyFont="1"/>
    <xf numFmtId="0" fontId="44" fillId="0" borderId="30" xfId="0" applyFont="1" applyBorder="1" applyAlignment="1">
      <alignment horizontal="center"/>
    </xf>
    <xf numFmtId="164" fontId="44" fillId="0" borderId="62" xfId="0" applyNumberFormat="1" applyFont="1" applyBorder="1" applyAlignment="1">
      <alignment horizontal="center"/>
    </xf>
    <xf numFmtId="0" fontId="44" fillId="0" borderId="22" xfId="0" applyFont="1" applyBorder="1" applyAlignment="1">
      <alignment horizontal="center"/>
    </xf>
    <xf numFmtId="164" fontId="44" fillId="0" borderId="63" xfId="0" applyNumberFormat="1" applyFont="1" applyBorder="1" applyAlignment="1">
      <alignment horizontal="center"/>
    </xf>
    <xf numFmtId="0" fontId="1" fillId="0" borderId="57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1" fontId="1" fillId="0" borderId="55" xfId="0" applyNumberFormat="1" applyFont="1" applyBorder="1" applyAlignment="1">
      <alignment horizontal="center"/>
    </xf>
    <xf numFmtId="1" fontId="1" fillId="0" borderId="37" xfId="0" applyNumberFormat="1" applyFont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39" xfId="0" applyFont="1" applyBorder="1" applyAlignment="1">
      <alignment vertical="center"/>
    </xf>
    <xf numFmtId="0" fontId="0" fillId="0" borderId="0" xfId="0" applyFill="1" applyAlignment="1">
      <alignment horizontal="center"/>
    </xf>
    <xf numFmtId="43" fontId="0" fillId="0" borderId="0" xfId="52" applyFont="1" applyFill="1"/>
    <xf numFmtId="43" fontId="0" fillId="0" borderId="0" xfId="0" applyNumberFormat="1" applyFill="1"/>
    <xf numFmtId="0" fontId="19" fillId="0" borderId="23" xfId="0" applyFont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48" fillId="0" borderId="32" xfId="0" applyFont="1" applyFill="1" applyBorder="1" applyAlignment="1">
      <alignment horizontal="center" vertical="center" wrapText="1"/>
    </xf>
    <xf numFmtId="1" fontId="1" fillId="0" borderId="23" xfId="52" applyNumberFormat="1" applyFont="1" applyFill="1" applyBorder="1" applyAlignment="1">
      <alignment horizontal="center" vertical="center"/>
    </xf>
    <xf numFmtId="0" fontId="0" fillId="0" borderId="0" xfId="0" applyFill="1" applyAlignment="1" applyProtection="1">
      <alignment horizontal="center"/>
    </xf>
    <xf numFmtId="0" fontId="22" fillId="0" borderId="20" xfId="0" applyFont="1" applyFill="1" applyBorder="1" applyAlignment="1">
      <alignment vertical="center"/>
    </xf>
    <xf numFmtId="10" fontId="49" fillId="0" borderId="21" xfId="0" applyNumberFormat="1" applyFont="1" applyFill="1" applyBorder="1" applyAlignment="1">
      <alignment vertical="center"/>
    </xf>
    <xf numFmtId="168" fontId="19" fillId="0" borderId="0" xfId="0" applyNumberFormat="1" applyFont="1" applyAlignment="1">
      <alignment horizontal="center"/>
    </xf>
    <xf numFmtId="1" fontId="1" fillId="29" borderId="23" xfId="5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20" fillId="0" borderId="11" xfId="0" applyFont="1" applyBorder="1" applyAlignment="1">
      <alignment horizontal="center" vertical="center" wrapText="1"/>
    </xf>
    <xf numFmtId="1" fontId="1" fillId="0" borderId="0" xfId="50" applyNumberFormat="1" applyAlignment="1">
      <alignment horizontal="center"/>
    </xf>
    <xf numFmtId="43" fontId="1" fillId="29" borderId="19" xfId="52" applyFont="1" applyFill="1" applyBorder="1" applyAlignment="1">
      <alignment horizontal="center" vertical="center"/>
    </xf>
    <xf numFmtId="0" fontId="1" fillId="0" borderId="0" xfId="50" applyBorder="1" applyAlignment="1">
      <alignment horizontal="right"/>
    </xf>
    <xf numFmtId="1" fontId="1" fillId="0" borderId="45" xfId="50" applyNumberFormat="1" applyBorder="1" applyAlignment="1">
      <alignment horizontal="center"/>
    </xf>
    <xf numFmtId="0" fontId="1" fillId="0" borderId="69" xfId="50" applyBorder="1"/>
    <xf numFmtId="0" fontId="1" fillId="0" borderId="73" xfId="50" applyBorder="1"/>
    <xf numFmtId="0" fontId="1" fillId="0" borderId="73" xfId="50" applyBorder="1" applyAlignment="1">
      <alignment horizontal="right"/>
    </xf>
    <xf numFmtId="1" fontId="1" fillId="0" borderId="30" xfId="50" applyNumberFormat="1" applyBorder="1" applyAlignment="1">
      <alignment horizontal="center"/>
    </xf>
    <xf numFmtId="167" fontId="1" fillId="0" borderId="0" xfId="50" applyNumberFormat="1"/>
    <xf numFmtId="1" fontId="1" fillId="0" borderId="29" xfId="51" applyNumberFormat="1" applyFont="1" applyFill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4" xfId="0" applyBorder="1" applyAlignment="1">
      <alignment horizontal="center"/>
    </xf>
    <xf numFmtId="0" fontId="1" fillId="0" borderId="19" xfId="0" applyFont="1" applyBorder="1"/>
    <xf numFmtId="0" fontId="1" fillId="0" borderId="23" xfId="0" applyFont="1" applyBorder="1"/>
    <xf numFmtId="0" fontId="0" fillId="0" borderId="45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20" xfId="0" applyBorder="1"/>
    <xf numFmtId="0" fontId="0" fillId="0" borderId="19" xfId="0" applyBorder="1"/>
    <xf numFmtId="167" fontId="1" fillId="28" borderId="19" xfId="5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50" fillId="0" borderId="0" xfId="50" quotePrefix="1" applyFont="1"/>
    <xf numFmtId="0" fontId="1" fillId="28" borderId="0" xfId="0" applyFont="1" applyFill="1" applyProtection="1">
      <protection locked="0"/>
    </xf>
    <xf numFmtId="0" fontId="1" fillId="0" borderId="45" xfId="50" applyBorder="1" applyAlignment="1">
      <alignment horizontal="center"/>
    </xf>
    <xf numFmtId="0" fontId="1" fillId="0" borderId="32" xfId="50" applyBorder="1" applyAlignment="1">
      <alignment horizontal="center"/>
    </xf>
    <xf numFmtId="0" fontId="20" fillId="0" borderId="28" xfId="0" applyFont="1" applyFill="1" applyBorder="1" applyAlignment="1">
      <alignment horizontal="center" vertical="center" wrapText="1"/>
    </xf>
    <xf numFmtId="4" fontId="44" fillId="0" borderId="14" xfId="0" applyNumberFormat="1" applyFont="1" applyBorder="1" applyAlignment="1">
      <alignment horizontal="center"/>
    </xf>
    <xf numFmtId="4" fontId="44" fillId="0" borderId="15" xfId="0" applyNumberFormat="1" applyFont="1" applyBorder="1" applyAlignment="1">
      <alignment horizontal="center"/>
    </xf>
    <xf numFmtId="4" fontId="44" fillId="0" borderId="64" xfId="0" applyNumberFormat="1" applyFont="1" applyBorder="1" applyAlignment="1">
      <alignment horizontal="center"/>
    </xf>
    <xf numFmtId="4" fontId="44" fillId="0" borderId="27" xfId="0" applyNumberFormat="1" applyFont="1" applyBorder="1" applyAlignment="1">
      <alignment horizontal="center"/>
    </xf>
    <xf numFmtId="0" fontId="22" fillId="23" borderId="20" xfId="0" applyFont="1" applyFill="1" applyBorder="1" applyAlignment="1">
      <alignment horizontal="center" vertical="center"/>
    </xf>
    <xf numFmtId="0" fontId="22" fillId="23" borderId="21" xfId="0" applyFont="1" applyFill="1" applyBorder="1" applyAlignment="1">
      <alignment horizontal="center" vertical="center"/>
    </xf>
    <xf numFmtId="0" fontId="22" fillId="23" borderId="19" xfId="0" applyFont="1" applyFill="1" applyBorder="1" applyAlignment="1">
      <alignment horizontal="center" vertical="center"/>
    </xf>
    <xf numFmtId="3" fontId="20" fillId="0" borderId="20" xfId="0" applyNumberFormat="1" applyFont="1" applyFill="1" applyBorder="1" applyAlignment="1">
      <alignment horizontal="center" vertical="center" wrapText="1"/>
    </xf>
    <xf numFmtId="3" fontId="20" fillId="0" borderId="38" xfId="0" applyNumberFormat="1" applyFont="1" applyFill="1" applyBorder="1" applyAlignment="1">
      <alignment horizontal="center" vertical="center" wrapText="1"/>
    </xf>
    <xf numFmtId="3" fontId="20" fillId="0" borderId="60" xfId="0" applyNumberFormat="1" applyFont="1" applyFill="1" applyBorder="1" applyAlignment="1">
      <alignment horizontal="center" vertical="center" wrapText="1"/>
    </xf>
    <xf numFmtId="3" fontId="20" fillId="0" borderId="19" xfId="0" applyNumberFormat="1" applyFont="1" applyFill="1" applyBorder="1" applyAlignment="1">
      <alignment horizontal="center" vertical="center" wrapText="1"/>
    </xf>
    <xf numFmtId="3" fontId="20" fillId="0" borderId="24" xfId="0" applyNumberFormat="1" applyFont="1" applyFill="1" applyBorder="1" applyAlignment="1">
      <alignment horizontal="center" vertical="center" wrapText="1"/>
    </xf>
    <xf numFmtId="3" fontId="20" fillId="0" borderId="49" xfId="0" applyNumberFormat="1" applyFont="1" applyFill="1" applyBorder="1" applyAlignment="1">
      <alignment horizontal="center" vertical="center" wrapText="1"/>
    </xf>
    <xf numFmtId="3" fontId="20" fillId="0" borderId="48" xfId="0" applyNumberFormat="1" applyFont="1" applyFill="1" applyBorder="1" applyAlignment="1">
      <alignment horizontal="center" vertical="center" wrapText="1"/>
    </xf>
    <xf numFmtId="0" fontId="20" fillId="0" borderId="49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4" fontId="44" fillId="0" borderId="50" xfId="0" applyNumberFormat="1" applyFont="1" applyBorder="1" applyAlignment="1">
      <alignment horizontal="center"/>
    </xf>
    <xf numFmtId="4" fontId="44" fillId="0" borderId="16" xfId="0" applyNumberFormat="1" applyFont="1" applyBorder="1" applyAlignment="1">
      <alignment horizontal="center"/>
    </xf>
    <xf numFmtId="0" fontId="20" fillId="0" borderId="38" xfId="0" applyFont="1" applyFill="1" applyBorder="1" applyAlignment="1">
      <alignment horizontal="center" vertical="center" wrapText="1"/>
    </xf>
    <xf numFmtId="4" fontId="44" fillId="0" borderId="63" xfId="0" applyNumberFormat="1" applyFont="1" applyBorder="1" applyAlignment="1">
      <alignment horizontal="center"/>
    </xf>
    <xf numFmtId="0" fontId="20" fillId="0" borderId="42" xfId="0" applyFont="1" applyFill="1" applyBorder="1" applyAlignment="1">
      <alignment horizontal="center" vertical="center" wrapText="1"/>
    </xf>
    <xf numFmtId="4" fontId="44" fillId="0" borderId="69" xfId="0" applyNumberFormat="1" applyFont="1" applyBorder="1" applyAlignment="1">
      <alignment horizontal="center"/>
    </xf>
    <xf numFmtId="4" fontId="44" fillId="0" borderId="62" xfId="0" applyNumberFormat="1" applyFont="1" applyBorder="1" applyAlignment="1">
      <alignment horizontal="center"/>
    </xf>
    <xf numFmtId="4" fontId="44" fillId="0" borderId="67" xfId="0" applyNumberFormat="1" applyFont="1" applyBorder="1" applyAlignment="1">
      <alignment horizontal="center"/>
    </xf>
    <xf numFmtId="4" fontId="44" fillId="0" borderId="71" xfId="0" applyNumberFormat="1" applyFont="1" applyBorder="1" applyAlignment="1">
      <alignment horizontal="center"/>
    </xf>
    <xf numFmtId="4" fontId="44" fillId="0" borderId="47" xfId="0" applyNumberFormat="1" applyFont="1" applyBorder="1" applyAlignment="1">
      <alignment horizontal="center"/>
    </xf>
    <xf numFmtId="4" fontId="44" fillId="0" borderId="70" xfId="0" applyNumberFormat="1" applyFont="1" applyBorder="1" applyAlignment="1">
      <alignment horizontal="center"/>
    </xf>
    <xf numFmtId="0" fontId="20" fillId="0" borderId="19" xfId="0" applyFont="1" applyFill="1" applyBorder="1" applyAlignment="1">
      <alignment horizontal="center" vertical="center" wrapText="1"/>
    </xf>
    <xf numFmtId="4" fontId="44" fillId="0" borderId="61" xfId="0" applyNumberFormat="1" applyFont="1" applyBorder="1" applyAlignment="1">
      <alignment horizontal="center"/>
    </xf>
    <xf numFmtId="0" fontId="20" fillId="0" borderId="60" xfId="0" applyFont="1" applyFill="1" applyBorder="1" applyAlignment="1">
      <alignment horizontal="center" vertical="center" wrapText="1"/>
    </xf>
    <xf numFmtId="4" fontId="44" fillId="0" borderId="65" xfId="0" applyNumberFormat="1" applyFont="1" applyBorder="1" applyAlignment="1">
      <alignment horizont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/>
    </xf>
    <xf numFmtId="4" fontId="44" fillId="0" borderId="72" xfId="0" applyNumberFormat="1" applyFont="1" applyBorder="1" applyAlignment="1">
      <alignment horizontal="center"/>
    </xf>
    <xf numFmtId="0" fontId="19" fillId="0" borderId="24" xfId="50" applyFont="1" applyBorder="1" applyAlignment="1">
      <alignment horizontal="center"/>
    </xf>
    <xf numFmtId="0" fontId="19" fillId="0" borderId="25" xfId="50" applyFont="1" applyBorder="1" applyAlignment="1">
      <alignment horizontal="center"/>
    </xf>
    <xf numFmtId="0" fontId="19" fillId="0" borderId="26" xfId="50" applyFont="1" applyBorder="1" applyAlignment="1">
      <alignment horizontal="center"/>
    </xf>
    <xf numFmtId="0" fontId="20" fillId="23" borderId="12" xfId="0" applyFont="1" applyFill="1" applyBorder="1" applyAlignment="1">
      <alignment horizontal="center" vertical="center" wrapText="1"/>
    </xf>
    <xf numFmtId="0" fontId="20" fillId="23" borderId="13" xfId="0" applyFont="1" applyFill="1" applyBorder="1" applyAlignment="1">
      <alignment horizontal="center" vertical="center" wrapText="1"/>
    </xf>
    <xf numFmtId="0" fontId="20" fillId="23" borderId="12" xfId="0" applyFont="1" applyFill="1" applyBorder="1" applyAlignment="1">
      <alignment horizontal="center" vertical="center"/>
    </xf>
    <xf numFmtId="0" fontId="20" fillId="23" borderId="13" xfId="0" applyFont="1" applyFill="1" applyBorder="1" applyAlignment="1">
      <alignment horizontal="center" vertical="center"/>
    </xf>
    <xf numFmtId="0" fontId="20" fillId="23" borderId="9" xfId="0" applyFont="1" applyFill="1" applyBorder="1" applyAlignment="1">
      <alignment horizontal="center" vertical="center" wrapText="1"/>
    </xf>
    <xf numFmtId="0" fontId="20" fillId="23" borderId="10" xfId="0" applyFont="1" applyFill="1" applyBorder="1" applyAlignment="1">
      <alignment horizontal="center" vertical="center" wrapText="1"/>
    </xf>
    <xf numFmtId="2" fontId="20" fillId="0" borderId="14" xfId="0" applyNumberFormat="1" applyFont="1" applyFill="1" applyBorder="1" applyAlignment="1">
      <alignment horizontal="center" vertical="center" wrapText="1"/>
    </xf>
    <xf numFmtId="2" fontId="20" fillId="0" borderId="15" xfId="0" applyNumberFormat="1" applyFont="1" applyFill="1" applyBorder="1" applyAlignment="1">
      <alignment horizontal="center" vertical="center" wrapText="1"/>
    </xf>
    <xf numFmtId="3" fontId="20" fillId="0" borderId="14" xfId="0" applyNumberFormat="1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10" fontId="49" fillId="0" borderId="21" xfId="0" applyNumberFormat="1" applyFont="1" applyFill="1" applyBorder="1" applyAlignment="1">
      <alignment horizontal="center" vertical="center" wrapText="1"/>
    </xf>
    <xf numFmtId="10" fontId="49" fillId="0" borderId="19" xfId="0" applyNumberFormat="1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48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 wrapText="1"/>
    </xf>
    <xf numFmtId="0" fontId="20" fillId="0" borderId="53" xfId="0" applyFont="1" applyFill="1" applyBorder="1" applyAlignment="1">
      <alignment horizontal="center" vertical="center" wrapText="1"/>
    </xf>
    <xf numFmtId="0" fontId="20" fillId="0" borderId="54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39" fillId="0" borderId="45" xfId="46" applyFont="1" applyFill="1" applyBorder="1" applyAlignment="1">
      <alignment horizontal="center" vertical="center" textRotation="90"/>
    </xf>
    <xf numFmtId="0" fontId="39" fillId="0" borderId="31" xfId="46" applyFont="1" applyFill="1" applyBorder="1" applyAlignment="1">
      <alignment horizontal="center" vertical="center" textRotation="180"/>
    </xf>
    <xf numFmtId="0" fontId="39" fillId="0" borderId="45" xfId="46" applyFont="1" applyFill="1" applyBorder="1" applyAlignment="1">
      <alignment horizontal="center" vertical="center" textRotation="180"/>
    </xf>
    <xf numFmtId="0" fontId="39" fillId="26" borderId="28" xfId="46" applyFont="1" applyFill="1" applyBorder="1" applyAlignment="1">
      <alignment horizontal="center" vertical="center" textRotation="90"/>
    </xf>
    <xf numFmtId="0" fontId="39" fillId="26" borderId="32" xfId="46" applyFont="1" applyFill="1" applyBorder="1" applyAlignment="1">
      <alignment horizontal="center" vertical="center" textRotation="90"/>
    </xf>
    <xf numFmtId="0" fontId="39" fillId="26" borderId="28" xfId="46" applyFont="1" applyFill="1" applyBorder="1" applyAlignment="1">
      <alignment horizontal="center" vertical="center" textRotation="180"/>
    </xf>
    <xf numFmtId="0" fontId="39" fillId="26" borderId="32" xfId="46" applyFont="1" applyFill="1" applyBorder="1" applyAlignment="1">
      <alignment horizontal="center" vertical="center" textRotation="180"/>
    </xf>
    <xf numFmtId="0" fontId="39" fillId="0" borderId="59" xfId="46" applyFont="1" applyFill="1" applyBorder="1" applyAlignment="1">
      <alignment horizontal="center" vertical="center" textRotation="180"/>
    </xf>
    <xf numFmtId="0" fontId="39" fillId="26" borderId="31" xfId="46" applyFont="1" applyFill="1" applyBorder="1" applyAlignment="1">
      <alignment horizontal="center" vertical="center" textRotation="180"/>
    </xf>
    <xf numFmtId="0" fontId="39" fillId="26" borderId="59" xfId="46" applyFont="1" applyFill="1" applyBorder="1" applyAlignment="1">
      <alignment horizontal="center" vertical="center" textRotation="180"/>
    </xf>
    <xf numFmtId="0" fontId="29" fillId="26" borderId="28" xfId="46" applyFont="1" applyFill="1" applyBorder="1" applyAlignment="1">
      <alignment horizontal="center" textRotation="90"/>
    </xf>
    <xf numFmtId="0" fontId="29" fillId="26" borderId="32" xfId="46" applyFont="1" applyFill="1" applyBorder="1" applyAlignment="1">
      <alignment horizontal="center" textRotation="90"/>
    </xf>
    <xf numFmtId="0" fontId="44" fillId="0" borderId="0" xfId="0" applyFont="1" applyBorder="1" applyAlignment="1">
      <alignment horizontal="center"/>
    </xf>
    <xf numFmtId="4" fontId="44" fillId="0" borderId="0" xfId="0" applyNumberFormat="1" applyFont="1" applyBorder="1" applyAlignment="1">
      <alignment horizontal="center"/>
    </xf>
    <xf numFmtId="164" fontId="44" fillId="0" borderId="0" xfId="0" applyNumberFormat="1" applyFont="1" applyBorder="1" applyAlignment="1">
      <alignment horizontal="center"/>
    </xf>
    <xf numFmtId="0" fontId="44" fillId="0" borderId="0" xfId="0" applyFont="1" applyBorder="1" applyAlignment="1">
      <alignment horizontal="left"/>
    </xf>
    <xf numFmtId="4" fontId="44" fillId="0" borderId="0" xfId="0" applyNumberFormat="1" applyFont="1" applyBorder="1" applyAlignment="1">
      <alignment horizontal="left"/>
    </xf>
  </cellXfs>
  <cellStyles count="5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Milliers" xfId="52" builtinId="3"/>
    <cellStyle name="Milliers 2" xfId="45" xr:uid="{00000000-0005-0000-0000-00001E000000}"/>
    <cellStyle name="Milliers 3" xfId="49" xr:uid="{445B033C-06D8-40FF-AA44-3D0E34A891A6}"/>
    <cellStyle name="Neutre" xfId="30" builtinId="28" customBuiltin="1"/>
    <cellStyle name="Normal" xfId="0" builtinId="0"/>
    <cellStyle name="Normal 2" xfId="42" xr:uid="{00000000-0005-0000-0000-000021000000}"/>
    <cellStyle name="Normal 2 2" xfId="46" xr:uid="{00000000-0005-0000-0000-000022000000}"/>
    <cellStyle name="Normal 2 2 2" xfId="44" xr:uid="{00000000-0005-0000-0000-000023000000}"/>
    <cellStyle name="Normal 3" xfId="50" xr:uid="{6BD6FEA7-D0AD-4170-B367-F484A7FF9B3E}"/>
    <cellStyle name="Normal 4" xfId="51" xr:uid="{908FDD2E-755A-41B1-B74A-70EC24F5CB75}"/>
    <cellStyle name="Pourcentage" xfId="31" builtinId="5"/>
    <cellStyle name="Pourcentage 2" xfId="43" xr:uid="{00000000-0005-0000-0000-000025000000}"/>
    <cellStyle name="Pourcentage 2 2" xfId="47" xr:uid="{00000000-0005-0000-0000-000026000000}"/>
    <cellStyle name="Pourcentage 3" xfId="48" xr:uid="{00000000-0005-0000-0000-000027000000}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1</xdr:row>
          <xdr:rowOff>66675</xdr:rowOff>
        </xdr:from>
        <xdr:to>
          <xdr:col>26</xdr:col>
          <xdr:colOff>514350</xdr:colOff>
          <xdr:row>4</xdr:row>
          <xdr:rowOff>28575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5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5</xdr:row>
      <xdr:rowOff>28575</xdr:rowOff>
    </xdr:from>
    <xdr:to>
      <xdr:col>1</xdr:col>
      <xdr:colOff>47625</xdr:colOff>
      <xdr:row>9</xdr:row>
      <xdr:rowOff>95250</xdr:rowOff>
    </xdr:to>
    <xdr:sp macro="" textlink="">
      <xdr:nvSpPr>
        <xdr:cNvPr id="3" name="Flèche vers le ba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0" y="1352550"/>
          <a:ext cx="314325" cy="1019175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vert270" wrap="square" lIns="18288" tIns="0" rIns="0" bIns="0" rtlCol="0" anchor="ctr" anchorCtr="1" upright="1"/>
        <a:lstStyle/>
        <a:p>
          <a:pPr algn="l"/>
          <a:r>
            <a:rPr lang="fr-CH" sz="1600" b="1" baseline="14000"/>
            <a:t>Classes  1 - 16</a:t>
          </a:r>
        </a:p>
      </xdr:txBody>
    </xdr:sp>
    <xdr:clientData/>
  </xdr:twoCellAnchor>
  <xdr:twoCellAnchor>
    <xdr:from>
      <xdr:col>1</xdr:col>
      <xdr:colOff>133350</xdr:colOff>
      <xdr:row>7</xdr:row>
      <xdr:rowOff>190499</xdr:rowOff>
    </xdr:from>
    <xdr:to>
      <xdr:col>3</xdr:col>
      <xdr:colOff>133350</xdr:colOff>
      <xdr:row>9</xdr:row>
      <xdr:rowOff>85724</xdr:rowOff>
    </xdr:to>
    <xdr:sp macro="" textlink="">
      <xdr:nvSpPr>
        <xdr:cNvPr id="4" name="Flèche droit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 bwMode="auto">
        <a:xfrm>
          <a:off x="400050" y="1990724"/>
          <a:ext cx="1743075" cy="371475"/>
        </a:xfrm>
        <a:prstGeom prst="right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fr-CH" sz="1100" b="1"/>
            <a:t>Echelons  0 - 25</a:t>
          </a:r>
        </a:p>
      </xdr:txBody>
    </xdr:sp>
    <xdr:clientData/>
  </xdr:twoCellAnchor>
  <xdr:twoCellAnchor>
    <xdr:from>
      <xdr:col>26</xdr:col>
      <xdr:colOff>609600</xdr:colOff>
      <xdr:row>5</xdr:row>
      <xdr:rowOff>76200</xdr:rowOff>
    </xdr:from>
    <xdr:to>
      <xdr:col>28</xdr:col>
      <xdr:colOff>0</xdr:colOff>
      <xdr:row>9</xdr:row>
      <xdr:rowOff>142875</xdr:rowOff>
    </xdr:to>
    <xdr:sp macro="" textlink="">
      <xdr:nvSpPr>
        <xdr:cNvPr id="5" name="Flèche vers le bas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18792825" y="1400175"/>
          <a:ext cx="323850" cy="1019175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vert" wrap="square" lIns="18288" tIns="0" rIns="0" bIns="0" rtlCol="0" anchor="ctr" anchorCtr="1" upright="1"/>
        <a:lstStyle/>
        <a:p>
          <a:pPr algn="l"/>
          <a:r>
            <a:rPr lang="fr-CH" sz="1600" b="1" baseline="14000"/>
            <a:t>Classes  1 - 16</a:t>
          </a:r>
        </a:p>
      </xdr:txBody>
    </xdr:sp>
    <xdr:clientData/>
  </xdr:twoCellAnchor>
  <xdr:twoCellAnchor>
    <xdr:from>
      <xdr:col>1</xdr:col>
      <xdr:colOff>9524</xdr:colOff>
      <xdr:row>44</xdr:row>
      <xdr:rowOff>95250</xdr:rowOff>
    </xdr:from>
    <xdr:to>
      <xdr:col>2</xdr:col>
      <xdr:colOff>590549</xdr:colOff>
      <xdr:row>46</xdr:row>
      <xdr:rowOff>0</xdr:rowOff>
    </xdr:to>
    <xdr:sp macro="" textlink="">
      <xdr:nvSpPr>
        <xdr:cNvPr id="6" name="Flèche droit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 bwMode="auto">
        <a:xfrm>
          <a:off x="276224" y="11982450"/>
          <a:ext cx="1647825" cy="409575"/>
        </a:xfrm>
        <a:prstGeom prst="right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fr-CH" sz="1100" b="1"/>
            <a:t>Echelons 0 - 25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A8C17-10ED-41A1-88D3-9A26FC48A160}">
  <sheetPr codeName="Feuil1"/>
  <dimension ref="A1:N86"/>
  <sheetViews>
    <sheetView tabSelected="1" workbookViewId="0">
      <pane ySplit="5" topLeftCell="A6" activePane="bottomLeft" state="frozen"/>
      <selection pane="bottomLeft" activeCell="E10" sqref="E10"/>
    </sheetView>
  </sheetViews>
  <sheetFormatPr baseColWidth="10" defaultRowHeight="12.75"/>
  <cols>
    <col min="1" max="1" width="28.5703125" customWidth="1"/>
    <col min="2" max="2" width="20" customWidth="1"/>
    <col min="3" max="3" width="12.5703125" bestFit="1" customWidth="1"/>
    <col min="5" max="6" width="13.5703125" customWidth="1"/>
    <col min="7" max="7" width="13.5703125" hidden="1" customWidth="1"/>
    <col min="8" max="11" width="11.42578125" hidden="1" customWidth="1"/>
    <col min="12" max="12" width="11.42578125" customWidth="1"/>
    <col min="14" max="14" width="12.5703125" bestFit="1" customWidth="1"/>
  </cols>
  <sheetData>
    <row r="1" spans="1:14" ht="13.5" thickBot="1">
      <c r="A1" s="170" t="s">
        <v>47</v>
      </c>
      <c r="B1" s="172"/>
    </row>
    <row r="2" spans="1:14">
      <c r="L2" s="158" t="s">
        <v>45</v>
      </c>
      <c r="M2" s="156"/>
      <c r="N2" s="160">
        <f ca="1">SUM(N6:N86)*13</f>
        <v>61075.3</v>
      </c>
    </row>
    <row r="3" spans="1:14" ht="13.5" thickBot="1">
      <c r="L3" s="159" t="s">
        <v>46</v>
      </c>
      <c r="M3" s="157"/>
      <c r="N3" s="161">
        <f>SUM(C6:C86)</f>
        <v>0.8</v>
      </c>
    </row>
    <row r="5" spans="1:14" s="155" customFormat="1" ht="51">
      <c r="A5" s="154" t="s">
        <v>38</v>
      </c>
      <c r="B5" s="154" t="s">
        <v>39</v>
      </c>
      <c r="C5" s="154" t="s">
        <v>42</v>
      </c>
      <c r="D5" s="154" t="s">
        <v>12</v>
      </c>
      <c r="E5" s="154" t="s">
        <v>40</v>
      </c>
      <c r="F5" s="225" t="s">
        <v>81</v>
      </c>
      <c r="G5" s="153" t="s">
        <v>55</v>
      </c>
      <c r="H5" s="154" t="s">
        <v>27</v>
      </c>
      <c r="I5" s="225" t="s">
        <v>80</v>
      </c>
      <c r="J5" s="153" t="s">
        <v>70</v>
      </c>
      <c r="K5" s="225" t="s">
        <v>82</v>
      </c>
      <c r="L5" s="153" t="s">
        <v>41</v>
      </c>
      <c r="M5" s="153" t="s">
        <v>43</v>
      </c>
      <c r="N5" s="153" t="s">
        <v>44</v>
      </c>
    </row>
    <row r="6" spans="1:14">
      <c r="A6" s="232" t="s">
        <v>38</v>
      </c>
      <c r="B6" s="232" t="s">
        <v>39</v>
      </c>
      <c r="C6" s="174">
        <v>0.8</v>
      </c>
      <c r="D6" s="175">
        <v>3</v>
      </c>
      <c r="E6" s="176">
        <v>32509</v>
      </c>
      <c r="F6" s="175">
        <v>10</v>
      </c>
      <c r="G6" s="201">
        <f t="shared" ref="G6:G37" si="0">IF(E6&lt;&gt;"",H6-18-F6,"")</f>
        <v>8</v>
      </c>
      <c r="H6" s="193">
        <f t="shared" ref="H6:H37" si="1">IF(E6&lt;&gt;"",DATEDIF(E6,"31/12/2025","y"),"")</f>
        <v>36</v>
      </c>
      <c r="I6" s="11">
        <f>IF(D6&lt;&gt;0,VLOOKUP(H6,' Echelon Max'!$B$4:$J$51,(D6+1)),"")</f>
        <v>16</v>
      </c>
      <c r="J6" s="226">
        <f>IF(D6&lt;&gt;0,F6+1,"")</f>
        <v>11</v>
      </c>
      <c r="K6" s="226">
        <f>IF(D6&lt;&gt;0,IF(H6&gt;='Calcul Salaire'!$J$24,'Calcul Salaire'!$K$24,IF(H6&gt;='Calcul Salaire'!$J$23,'Calcul Salaire'!$K$23,IF(H6&gt;='Calcul Salaire'!$J$22,'Calcul Salaire'!$K$22,IF(H6&gt;='Calcul Salaire'!$J$21,'Calcul Salaire'!$K$21,IF(H6&gt;='Calcul Salaire'!$J$20,'Calcul Salaire'!$K$20,'Calcul Salaire'!$K$19))))),"")</f>
        <v>6</v>
      </c>
      <c r="L6" s="193">
        <f>IF(AND(E6&lt;&gt;"",D6&lt;&gt;""),IF(SUM(F6:F6)&gt;(H6-18),CONCATENATE("Max ",H6-18," ans"),MAX(K6,MIN(J6,I6))),"")</f>
        <v>11</v>
      </c>
      <c r="M6" s="194">
        <f ca="1">IF(L6&lt;&gt;"",VLOOKUP(L6,GrilleSTAE!$A$4:$Q$29,2*(D6)),"")</f>
        <v>5872.6500000000005</v>
      </c>
      <c r="N6" s="195">
        <f ca="1">IF(AND(M6&lt;&gt;"",C6&lt;&gt;""),MROUND(M6*C6,0.05),"")</f>
        <v>4698.1000000000004</v>
      </c>
    </row>
    <row r="7" spans="1:14">
      <c r="A7" s="173"/>
      <c r="B7" s="173"/>
      <c r="C7" s="174"/>
      <c r="D7" s="175"/>
      <c r="E7" s="176"/>
      <c r="F7" s="175"/>
      <c r="G7" s="201" t="str">
        <f t="shared" si="0"/>
        <v/>
      </c>
      <c r="H7" s="193" t="str">
        <f t="shared" si="1"/>
        <v/>
      </c>
      <c r="I7" s="11" t="str">
        <f>IF(D7&lt;&gt;0,VLOOKUP(H7,' Echelon Max'!$B$4:$J$51,(D7+1)),"")</f>
        <v/>
      </c>
      <c r="J7" s="226" t="str">
        <f t="shared" ref="J7:J70" si="2">IF(D7&lt;&gt;0,F7+1,"")</f>
        <v/>
      </c>
      <c r="K7" s="226" t="str">
        <f>IF(D7&lt;&gt;0,IF(H7&gt;='Calcul Salaire'!$J$24,'Calcul Salaire'!$K$24,IF(H7&gt;='Calcul Salaire'!$J$23,'Calcul Salaire'!$K$23,IF(H7&gt;='Calcul Salaire'!$J$22,'Calcul Salaire'!$K$22,IF(H7&gt;='Calcul Salaire'!$J$21,'Calcul Salaire'!$K$21,IF(H7&gt;='Calcul Salaire'!$J$20,'Calcul Salaire'!$K$20,'Calcul Salaire'!$K$19))))),"")</f>
        <v/>
      </c>
      <c r="L7" s="193" t="str">
        <f t="shared" ref="L7:L70" si="3">IF(AND(E7&lt;&gt;"",D7&lt;&gt;""),IF(SUM(F7:F7)&gt;(H7-18),CONCATENATE("Max ",H7-18," ans"),MAX(K7,MIN(J7,I7))),"")</f>
        <v/>
      </c>
      <c r="M7" s="194" t="str">
        <f>IF(L7&lt;&gt;"",VLOOKUP(L7,GrilleSTAE!$A$4:$Q$29,2*(D7)),"")</f>
        <v/>
      </c>
      <c r="N7" s="195" t="str">
        <f t="shared" ref="N7:N70" si="4">IF(AND(M7&lt;&gt;"",C7&lt;&gt;""),MROUND(M7*C7,0.05),"")</f>
        <v/>
      </c>
    </row>
    <row r="8" spans="1:14">
      <c r="A8" s="173"/>
      <c r="B8" s="173"/>
      <c r="C8" s="174"/>
      <c r="D8" s="175"/>
      <c r="E8" s="176"/>
      <c r="F8" s="175"/>
      <c r="G8" s="201" t="str">
        <f t="shared" si="0"/>
        <v/>
      </c>
      <c r="H8" s="193" t="str">
        <f t="shared" si="1"/>
        <v/>
      </c>
      <c r="I8" s="11" t="str">
        <f>IF(D8&lt;&gt;0,VLOOKUP(H8,' Echelon Max'!$B$4:$J$51,(D8+1)),"")</f>
        <v/>
      </c>
      <c r="J8" s="226" t="str">
        <f t="shared" si="2"/>
        <v/>
      </c>
      <c r="K8" s="226" t="str">
        <f>IF(D8&lt;&gt;0,IF(H8&gt;='Calcul Salaire'!$J$24,'Calcul Salaire'!$K$24,IF(H8&gt;='Calcul Salaire'!$J$23,'Calcul Salaire'!$K$23,IF(H8&gt;='Calcul Salaire'!$J$22,'Calcul Salaire'!$K$22,IF(H8&gt;='Calcul Salaire'!$J$21,'Calcul Salaire'!$K$21,IF(H8&gt;='Calcul Salaire'!$J$20,'Calcul Salaire'!$K$20,'Calcul Salaire'!$K$19))))),"")</f>
        <v/>
      </c>
      <c r="L8" s="193" t="str">
        <f t="shared" si="3"/>
        <v/>
      </c>
      <c r="M8" s="194" t="str">
        <f>IF(L8&lt;&gt;"",VLOOKUP(L8,GrilleSTAE!$A$4:$Q$29,2*(D8)),"")</f>
        <v/>
      </c>
      <c r="N8" s="195" t="str">
        <f t="shared" si="4"/>
        <v/>
      </c>
    </row>
    <row r="9" spans="1:14">
      <c r="A9" s="173"/>
      <c r="B9" s="173"/>
      <c r="C9" s="174"/>
      <c r="D9" s="175"/>
      <c r="E9" s="176"/>
      <c r="F9" s="175"/>
      <c r="G9" s="201" t="str">
        <f t="shared" si="0"/>
        <v/>
      </c>
      <c r="H9" s="193" t="str">
        <f t="shared" si="1"/>
        <v/>
      </c>
      <c r="I9" s="11" t="str">
        <f>IF(D9&lt;&gt;0,VLOOKUP(H9,' Echelon Max'!$B$4:$J$51,(D9+1)),"")</f>
        <v/>
      </c>
      <c r="J9" s="226" t="str">
        <f t="shared" si="2"/>
        <v/>
      </c>
      <c r="K9" s="226" t="str">
        <f>IF(D9&lt;&gt;0,IF(H9&gt;='Calcul Salaire'!$J$24,'Calcul Salaire'!$K$24,IF(H9&gt;='Calcul Salaire'!$J$23,'Calcul Salaire'!$K$23,IF(H9&gt;='Calcul Salaire'!$J$22,'Calcul Salaire'!$K$22,IF(H9&gt;='Calcul Salaire'!$J$21,'Calcul Salaire'!$K$21,IF(H9&gt;='Calcul Salaire'!$J$20,'Calcul Salaire'!$K$20,'Calcul Salaire'!$K$19))))),"")</f>
        <v/>
      </c>
      <c r="L9" s="193" t="str">
        <f t="shared" si="3"/>
        <v/>
      </c>
      <c r="M9" s="194" t="str">
        <f>IF(L9&lt;&gt;"",VLOOKUP(L9,GrilleSTAE!$A$4:$Q$29,2*(D9)),"")</f>
        <v/>
      </c>
      <c r="N9" s="195" t="str">
        <f t="shared" si="4"/>
        <v/>
      </c>
    </row>
    <row r="10" spans="1:14">
      <c r="A10" s="173"/>
      <c r="B10" s="173"/>
      <c r="C10" s="174"/>
      <c r="D10" s="175"/>
      <c r="E10" s="176"/>
      <c r="F10" s="175"/>
      <c r="G10" s="201" t="str">
        <f t="shared" si="0"/>
        <v/>
      </c>
      <c r="H10" s="193" t="str">
        <f t="shared" si="1"/>
        <v/>
      </c>
      <c r="I10" s="11" t="str">
        <f>IF(D10&lt;&gt;0,VLOOKUP(H10,' Echelon Max'!$B$4:$J$51,(D10+1)),"")</f>
        <v/>
      </c>
      <c r="J10" s="226" t="str">
        <f t="shared" si="2"/>
        <v/>
      </c>
      <c r="K10" s="226" t="str">
        <f>IF(D10&lt;&gt;0,IF(H10&gt;='Calcul Salaire'!$J$24,'Calcul Salaire'!$K$24,IF(H10&gt;='Calcul Salaire'!$J$23,'Calcul Salaire'!$K$23,IF(H10&gt;='Calcul Salaire'!$J$22,'Calcul Salaire'!$K$22,IF(H10&gt;='Calcul Salaire'!$J$21,'Calcul Salaire'!$K$21,IF(H10&gt;='Calcul Salaire'!$J$20,'Calcul Salaire'!$K$20,'Calcul Salaire'!$K$19))))),"")</f>
        <v/>
      </c>
      <c r="L10" s="193" t="str">
        <f t="shared" si="3"/>
        <v/>
      </c>
      <c r="M10" s="194" t="str">
        <f>IF(L10&lt;&gt;"",VLOOKUP(L10,GrilleSTAE!$A$4:$Q$29,2*(D10)),"")</f>
        <v/>
      </c>
      <c r="N10" s="195" t="str">
        <f t="shared" si="4"/>
        <v/>
      </c>
    </row>
    <row r="11" spans="1:14">
      <c r="A11" s="173"/>
      <c r="B11" s="173"/>
      <c r="C11" s="174"/>
      <c r="D11" s="175"/>
      <c r="E11" s="176"/>
      <c r="F11" s="175"/>
      <c r="G11" s="201" t="str">
        <f t="shared" si="0"/>
        <v/>
      </c>
      <c r="H11" s="193" t="str">
        <f t="shared" si="1"/>
        <v/>
      </c>
      <c r="I11" s="11" t="str">
        <f>IF(D11&lt;&gt;0,VLOOKUP(H11,' Echelon Max'!$B$4:$J$51,(D11+1)),"")</f>
        <v/>
      </c>
      <c r="J11" s="226" t="str">
        <f t="shared" si="2"/>
        <v/>
      </c>
      <c r="K11" s="226" t="str">
        <f>IF(D11&lt;&gt;0,IF(H11&gt;='Calcul Salaire'!$J$24,'Calcul Salaire'!$K$24,IF(H11&gt;='Calcul Salaire'!$J$23,'Calcul Salaire'!$K$23,IF(H11&gt;='Calcul Salaire'!$J$22,'Calcul Salaire'!$K$22,IF(H11&gt;='Calcul Salaire'!$J$21,'Calcul Salaire'!$K$21,IF(H11&gt;='Calcul Salaire'!$J$20,'Calcul Salaire'!$K$20,'Calcul Salaire'!$K$19))))),"")</f>
        <v/>
      </c>
      <c r="L11" s="193" t="str">
        <f t="shared" si="3"/>
        <v/>
      </c>
      <c r="M11" s="194" t="str">
        <f>IF(L11&lt;&gt;"",VLOOKUP(L11,GrilleSTAE!$A$4:$Q$29,2*(D11)),"")</f>
        <v/>
      </c>
      <c r="N11" s="195" t="str">
        <f t="shared" si="4"/>
        <v/>
      </c>
    </row>
    <row r="12" spans="1:14">
      <c r="A12" s="173"/>
      <c r="B12" s="173"/>
      <c r="C12" s="174"/>
      <c r="D12" s="175"/>
      <c r="E12" s="176"/>
      <c r="F12" s="175"/>
      <c r="G12" s="201" t="str">
        <f t="shared" si="0"/>
        <v/>
      </c>
      <c r="H12" s="193" t="str">
        <f t="shared" si="1"/>
        <v/>
      </c>
      <c r="I12" s="11" t="str">
        <f>IF(D12&lt;&gt;0,VLOOKUP(H12,' Echelon Max'!$B$4:$J$51,(D12+1)),"")</f>
        <v/>
      </c>
      <c r="J12" s="226" t="str">
        <f t="shared" si="2"/>
        <v/>
      </c>
      <c r="K12" s="226" t="str">
        <f>IF(D12&lt;&gt;0,IF(H12&gt;='Calcul Salaire'!$J$24,'Calcul Salaire'!$K$24,IF(H12&gt;='Calcul Salaire'!$J$23,'Calcul Salaire'!$K$23,IF(H12&gt;='Calcul Salaire'!$J$22,'Calcul Salaire'!$K$22,IF(H12&gt;='Calcul Salaire'!$J$21,'Calcul Salaire'!$K$21,IF(H12&gt;='Calcul Salaire'!$J$20,'Calcul Salaire'!$K$20,'Calcul Salaire'!$K$19))))),"")</f>
        <v/>
      </c>
      <c r="L12" s="193" t="str">
        <f t="shared" si="3"/>
        <v/>
      </c>
      <c r="M12" s="194" t="str">
        <f>IF(L12&lt;&gt;"",VLOOKUP(L12,GrilleSTAE!$A$4:$Q$29,2*(D12)),"")</f>
        <v/>
      </c>
      <c r="N12" s="195" t="str">
        <f t="shared" si="4"/>
        <v/>
      </c>
    </row>
    <row r="13" spans="1:14">
      <c r="A13" s="173"/>
      <c r="B13" s="173"/>
      <c r="C13" s="174"/>
      <c r="D13" s="175"/>
      <c r="E13" s="176"/>
      <c r="F13" s="175"/>
      <c r="G13" s="201" t="str">
        <f t="shared" si="0"/>
        <v/>
      </c>
      <c r="H13" s="193" t="str">
        <f t="shared" si="1"/>
        <v/>
      </c>
      <c r="I13" s="11" t="str">
        <f>IF(D13&lt;&gt;0,VLOOKUP(H13,' Echelon Max'!$B$4:$J$51,(D13+1)),"")</f>
        <v/>
      </c>
      <c r="J13" s="226" t="str">
        <f t="shared" si="2"/>
        <v/>
      </c>
      <c r="K13" s="226" t="str">
        <f>IF(D13&lt;&gt;0,IF(H13&gt;='Calcul Salaire'!$J$24,'Calcul Salaire'!$K$24,IF(H13&gt;='Calcul Salaire'!$J$23,'Calcul Salaire'!$K$23,IF(H13&gt;='Calcul Salaire'!$J$22,'Calcul Salaire'!$K$22,IF(H13&gt;='Calcul Salaire'!$J$21,'Calcul Salaire'!$K$21,IF(H13&gt;='Calcul Salaire'!$J$20,'Calcul Salaire'!$K$20,'Calcul Salaire'!$K$19))))),"")</f>
        <v/>
      </c>
      <c r="L13" s="193" t="str">
        <f t="shared" si="3"/>
        <v/>
      </c>
      <c r="M13" s="194" t="str">
        <f>IF(L13&lt;&gt;"",VLOOKUP(L13,GrilleSTAE!$A$4:$Q$29,2*(D13)),"")</f>
        <v/>
      </c>
      <c r="N13" s="195" t="str">
        <f t="shared" si="4"/>
        <v/>
      </c>
    </row>
    <row r="14" spans="1:14">
      <c r="A14" s="173"/>
      <c r="B14" s="173"/>
      <c r="C14" s="174"/>
      <c r="D14" s="175"/>
      <c r="E14" s="176"/>
      <c r="F14" s="175"/>
      <c r="G14" s="201" t="str">
        <f t="shared" si="0"/>
        <v/>
      </c>
      <c r="H14" s="193" t="str">
        <f t="shared" si="1"/>
        <v/>
      </c>
      <c r="I14" s="11" t="str">
        <f>IF(D14&lt;&gt;0,VLOOKUP(H14,' Echelon Max'!$B$4:$J$51,(D14+1)),"")</f>
        <v/>
      </c>
      <c r="J14" s="226" t="str">
        <f t="shared" si="2"/>
        <v/>
      </c>
      <c r="K14" s="226" t="str">
        <f>IF(D14&lt;&gt;0,IF(H14&gt;='Calcul Salaire'!$J$24,'Calcul Salaire'!$K$24,IF(H14&gt;='Calcul Salaire'!$J$23,'Calcul Salaire'!$K$23,IF(H14&gt;='Calcul Salaire'!$J$22,'Calcul Salaire'!$K$22,IF(H14&gt;='Calcul Salaire'!$J$21,'Calcul Salaire'!$K$21,IF(H14&gt;='Calcul Salaire'!$J$20,'Calcul Salaire'!$K$20,'Calcul Salaire'!$K$19))))),"")</f>
        <v/>
      </c>
      <c r="L14" s="193" t="str">
        <f t="shared" si="3"/>
        <v/>
      </c>
      <c r="M14" s="194" t="str">
        <f>IF(L14&lt;&gt;"",VLOOKUP(L14,GrilleSTAE!$A$4:$Q$29,2*(D14)),"")</f>
        <v/>
      </c>
      <c r="N14" s="195" t="str">
        <f t="shared" si="4"/>
        <v/>
      </c>
    </row>
    <row r="15" spans="1:14">
      <c r="A15" s="173"/>
      <c r="B15" s="173"/>
      <c r="C15" s="174"/>
      <c r="D15" s="175"/>
      <c r="E15" s="176"/>
      <c r="F15" s="175"/>
      <c r="G15" s="201" t="str">
        <f t="shared" si="0"/>
        <v/>
      </c>
      <c r="H15" s="193" t="str">
        <f t="shared" si="1"/>
        <v/>
      </c>
      <c r="I15" s="11" t="str">
        <f>IF(D15&lt;&gt;0,VLOOKUP(H15,' Echelon Max'!$B$4:$J$51,(D15+1)),"")</f>
        <v/>
      </c>
      <c r="J15" s="226" t="str">
        <f t="shared" si="2"/>
        <v/>
      </c>
      <c r="K15" s="226" t="str">
        <f>IF(D15&lt;&gt;0,IF(H15&gt;='Calcul Salaire'!$J$24,'Calcul Salaire'!$K$24,IF(H15&gt;='Calcul Salaire'!$J$23,'Calcul Salaire'!$K$23,IF(H15&gt;='Calcul Salaire'!$J$22,'Calcul Salaire'!$K$22,IF(H15&gt;='Calcul Salaire'!$J$21,'Calcul Salaire'!$K$21,IF(H15&gt;='Calcul Salaire'!$J$20,'Calcul Salaire'!$K$20,'Calcul Salaire'!$K$19))))),"")</f>
        <v/>
      </c>
      <c r="L15" s="193" t="str">
        <f t="shared" si="3"/>
        <v/>
      </c>
      <c r="M15" s="194" t="str">
        <f>IF(L15&lt;&gt;"",VLOOKUP(L15,GrilleSTAE!$A$4:$Q$29,2*(D15)),"")</f>
        <v/>
      </c>
      <c r="N15" s="195" t="str">
        <f t="shared" si="4"/>
        <v/>
      </c>
    </row>
    <row r="16" spans="1:14">
      <c r="A16" s="173"/>
      <c r="B16" s="173"/>
      <c r="C16" s="174"/>
      <c r="D16" s="175"/>
      <c r="E16" s="176"/>
      <c r="F16" s="175"/>
      <c r="G16" s="201" t="str">
        <f t="shared" si="0"/>
        <v/>
      </c>
      <c r="H16" s="193" t="str">
        <f t="shared" si="1"/>
        <v/>
      </c>
      <c r="I16" s="11" t="str">
        <f>IF(D16&lt;&gt;0,VLOOKUP(H16,' Echelon Max'!$B$4:$J$51,(D16+1)),"")</f>
        <v/>
      </c>
      <c r="J16" s="226" t="str">
        <f t="shared" si="2"/>
        <v/>
      </c>
      <c r="K16" s="226" t="str">
        <f>IF(D16&lt;&gt;0,IF(H16&gt;='Calcul Salaire'!$J$24,'Calcul Salaire'!$K$24,IF(H16&gt;='Calcul Salaire'!$J$23,'Calcul Salaire'!$K$23,IF(H16&gt;='Calcul Salaire'!$J$22,'Calcul Salaire'!$K$22,IF(H16&gt;='Calcul Salaire'!$J$21,'Calcul Salaire'!$K$21,IF(H16&gt;='Calcul Salaire'!$J$20,'Calcul Salaire'!$K$20,'Calcul Salaire'!$K$19))))),"")</f>
        <v/>
      </c>
      <c r="L16" s="193" t="str">
        <f t="shared" si="3"/>
        <v/>
      </c>
      <c r="M16" s="194" t="str">
        <f>IF(L16&lt;&gt;"",VLOOKUP(L16,GrilleSTAE!$A$4:$Q$29,2*(D16)),"")</f>
        <v/>
      </c>
      <c r="N16" s="195" t="str">
        <f t="shared" si="4"/>
        <v/>
      </c>
    </row>
    <row r="17" spans="1:14">
      <c r="A17" s="173"/>
      <c r="B17" s="173"/>
      <c r="C17" s="174"/>
      <c r="D17" s="175"/>
      <c r="E17" s="176"/>
      <c r="F17" s="175"/>
      <c r="G17" s="201" t="str">
        <f t="shared" si="0"/>
        <v/>
      </c>
      <c r="H17" s="193" t="str">
        <f t="shared" si="1"/>
        <v/>
      </c>
      <c r="I17" s="11" t="str">
        <f>IF(D17&lt;&gt;0,VLOOKUP(H17,' Echelon Max'!$B$4:$J$51,(D17+1)),"")</f>
        <v/>
      </c>
      <c r="J17" s="226" t="str">
        <f t="shared" si="2"/>
        <v/>
      </c>
      <c r="K17" s="226" t="str">
        <f>IF(D17&lt;&gt;0,IF(H17&gt;='Calcul Salaire'!$J$24,'Calcul Salaire'!$K$24,IF(H17&gt;='Calcul Salaire'!$J$23,'Calcul Salaire'!$K$23,IF(H17&gt;='Calcul Salaire'!$J$22,'Calcul Salaire'!$K$22,IF(H17&gt;='Calcul Salaire'!$J$21,'Calcul Salaire'!$K$21,IF(H17&gt;='Calcul Salaire'!$J$20,'Calcul Salaire'!$K$20,'Calcul Salaire'!$K$19))))),"")</f>
        <v/>
      </c>
      <c r="L17" s="193" t="str">
        <f t="shared" si="3"/>
        <v/>
      </c>
      <c r="M17" s="194" t="str">
        <f>IF(L17&lt;&gt;"",VLOOKUP(L17,GrilleSTAE!$A$4:$Q$29,2*(D17)),"")</f>
        <v/>
      </c>
      <c r="N17" s="195" t="str">
        <f t="shared" si="4"/>
        <v/>
      </c>
    </row>
    <row r="18" spans="1:14">
      <c r="A18" s="173"/>
      <c r="B18" s="173"/>
      <c r="C18" s="174"/>
      <c r="D18" s="175"/>
      <c r="E18" s="176"/>
      <c r="F18" s="175"/>
      <c r="G18" s="201" t="str">
        <f t="shared" si="0"/>
        <v/>
      </c>
      <c r="H18" s="193" t="str">
        <f t="shared" si="1"/>
        <v/>
      </c>
      <c r="I18" s="11" t="str">
        <f>IF(D18&lt;&gt;0,VLOOKUP(H18,' Echelon Max'!$B$4:$J$51,(D18+1)),"")</f>
        <v/>
      </c>
      <c r="J18" s="226" t="str">
        <f t="shared" si="2"/>
        <v/>
      </c>
      <c r="K18" s="226" t="str">
        <f>IF(D18&lt;&gt;0,IF(H18&gt;='Calcul Salaire'!$J$24,'Calcul Salaire'!$K$24,IF(H18&gt;='Calcul Salaire'!$J$23,'Calcul Salaire'!$K$23,IF(H18&gt;='Calcul Salaire'!$J$22,'Calcul Salaire'!$K$22,IF(H18&gt;='Calcul Salaire'!$J$21,'Calcul Salaire'!$K$21,IF(H18&gt;='Calcul Salaire'!$J$20,'Calcul Salaire'!$K$20,'Calcul Salaire'!$K$19))))),"")</f>
        <v/>
      </c>
      <c r="L18" s="193" t="str">
        <f t="shared" si="3"/>
        <v/>
      </c>
      <c r="M18" s="194" t="str">
        <f>IF(L18&lt;&gt;"",VLOOKUP(L18,GrilleSTAE!$A$4:$Q$29,2*(D18)),"")</f>
        <v/>
      </c>
      <c r="N18" s="195" t="str">
        <f t="shared" si="4"/>
        <v/>
      </c>
    </row>
    <row r="19" spans="1:14">
      <c r="A19" s="173"/>
      <c r="B19" s="173"/>
      <c r="C19" s="174"/>
      <c r="D19" s="175"/>
      <c r="E19" s="176"/>
      <c r="F19" s="175"/>
      <c r="G19" s="201" t="str">
        <f t="shared" si="0"/>
        <v/>
      </c>
      <c r="H19" s="193" t="str">
        <f t="shared" si="1"/>
        <v/>
      </c>
      <c r="I19" s="11" t="str">
        <f>IF(D19&lt;&gt;0,VLOOKUP(H19,' Echelon Max'!$B$4:$J$51,(D19+1)),"")</f>
        <v/>
      </c>
      <c r="J19" s="226" t="str">
        <f t="shared" si="2"/>
        <v/>
      </c>
      <c r="K19" s="226" t="str">
        <f>IF(D19&lt;&gt;0,IF(H19&gt;='Calcul Salaire'!$J$24,'Calcul Salaire'!$K$24,IF(H19&gt;='Calcul Salaire'!$J$23,'Calcul Salaire'!$K$23,IF(H19&gt;='Calcul Salaire'!$J$22,'Calcul Salaire'!$K$22,IF(H19&gt;='Calcul Salaire'!$J$21,'Calcul Salaire'!$K$21,IF(H19&gt;='Calcul Salaire'!$J$20,'Calcul Salaire'!$K$20,'Calcul Salaire'!$K$19))))),"")</f>
        <v/>
      </c>
      <c r="L19" s="193" t="str">
        <f t="shared" si="3"/>
        <v/>
      </c>
      <c r="M19" s="194" t="str">
        <f>IF(L19&lt;&gt;"",VLOOKUP(L19,GrilleSTAE!$A$4:$Q$29,2*(D19)),"")</f>
        <v/>
      </c>
      <c r="N19" s="195" t="str">
        <f t="shared" si="4"/>
        <v/>
      </c>
    </row>
    <row r="20" spans="1:14">
      <c r="A20" s="173"/>
      <c r="B20" s="173"/>
      <c r="C20" s="174"/>
      <c r="D20" s="175"/>
      <c r="E20" s="176"/>
      <c r="F20" s="175"/>
      <c r="G20" s="201" t="str">
        <f t="shared" si="0"/>
        <v/>
      </c>
      <c r="H20" s="193" t="str">
        <f t="shared" si="1"/>
        <v/>
      </c>
      <c r="I20" s="11" t="str">
        <f>IF(D20&lt;&gt;0,VLOOKUP(H20,' Echelon Max'!$B$4:$J$51,(D20+1)),"")</f>
        <v/>
      </c>
      <c r="J20" s="226" t="str">
        <f t="shared" si="2"/>
        <v/>
      </c>
      <c r="K20" s="226" t="str">
        <f>IF(D20&lt;&gt;0,IF(H20&gt;'Calcul Salaire'!$J$24,'Calcul Salaire'!$K$24,IF(H20&gt;'Calcul Salaire'!$J$23,'Calcul Salaire'!$K$23,IF(H20&gt;'Calcul Salaire'!$J$22,'Calcul Salaire'!$K$22,IF(H20&gt;'Calcul Salaire'!$J$21,'Calcul Salaire'!$K$21,IF(H20&gt;'Calcul Salaire'!$J$20,'Calcul Salaire'!$K$20,'Calcul Salaire'!$K$19))))),"")</f>
        <v/>
      </c>
      <c r="L20" s="193" t="str">
        <f t="shared" si="3"/>
        <v/>
      </c>
      <c r="M20" s="194" t="str">
        <f>IF(L20&lt;&gt;"",VLOOKUP(L20,GrilleSTAE!$A$4:$Q$29,2*(D20)),"")</f>
        <v/>
      </c>
      <c r="N20" s="195" t="str">
        <f t="shared" si="4"/>
        <v/>
      </c>
    </row>
    <row r="21" spans="1:14">
      <c r="A21" s="173"/>
      <c r="B21" s="173"/>
      <c r="C21" s="174"/>
      <c r="D21" s="175"/>
      <c r="E21" s="176"/>
      <c r="F21" s="175"/>
      <c r="G21" s="201" t="str">
        <f t="shared" si="0"/>
        <v/>
      </c>
      <c r="H21" s="193" t="str">
        <f t="shared" si="1"/>
        <v/>
      </c>
      <c r="I21" s="11" t="str">
        <f>IF(D21&lt;&gt;0,VLOOKUP(H21,' Echelon Max'!$B$4:$J$51,(D21+1)),"")</f>
        <v/>
      </c>
      <c r="J21" s="226" t="str">
        <f t="shared" si="2"/>
        <v/>
      </c>
      <c r="K21" s="226" t="str">
        <f>IF(D21&lt;&gt;0,IF(H21&gt;'Calcul Salaire'!$J$24,'Calcul Salaire'!$K$24,IF(H21&gt;'Calcul Salaire'!$J$23,'Calcul Salaire'!$K$23,IF(H21&gt;'Calcul Salaire'!$J$22,'Calcul Salaire'!$K$22,IF(H21&gt;'Calcul Salaire'!$J$21,'Calcul Salaire'!$K$21,IF(H21&gt;'Calcul Salaire'!$J$20,'Calcul Salaire'!$K$20,'Calcul Salaire'!$K$19))))),"")</f>
        <v/>
      </c>
      <c r="L21" s="193" t="str">
        <f t="shared" si="3"/>
        <v/>
      </c>
      <c r="M21" s="194" t="str">
        <f>IF(L21&lt;&gt;"",VLOOKUP(L21,GrilleSTAE!$A$4:$Q$29,2*(D21)),"")</f>
        <v/>
      </c>
      <c r="N21" s="195" t="str">
        <f t="shared" si="4"/>
        <v/>
      </c>
    </row>
    <row r="22" spans="1:14">
      <c r="A22" s="173"/>
      <c r="B22" s="173"/>
      <c r="C22" s="174"/>
      <c r="D22" s="175"/>
      <c r="E22" s="176"/>
      <c r="F22" s="175"/>
      <c r="G22" s="201" t="str">
        <f t="shared" si="0"/>
        <v/>
      </c>
      <c r="H22" s="193" t="str">
        <f t="shared" si="1"/>
        <v/>
      </c>
      <c r="I22" s="11" t="str">
        <f>IF(D22&lt;&gt;0,VLOOKUP(H22,' Echelon Max'!$B$4:$J$51,(D22+1)),"")</f>
        <v/>
      </c>
      <c r="J22" s="226" t="str">
        <f t="shared" si="2"/>
        <v/>
      </c>
      <c r="K22" s="226" t="str">
        <f>IF(D22&lt;&gt;0,IF(H22&gt;'Calcul Salaire'!$J$24,'Calcul Salaire'!$K$24,IF(H22&gt;'Calcul Salaire'!$J$23,'Calcul Salaire'!$K$23,IF(H22&gt;'Calcul Salaire'!$J$22,'Calcul Salaire'!$K$22,IF(H22&gt;'Calcul Salaire'!$J$21,'Calcul Salaire'!$K$21,IF(H22&gt;'Calcul Salaire'!$J$20,'Calcul Salaire'!$K$20,'Calcul Salaire'!$K$19))))),"")</f>
        <v/>
      </c>
      <c r="L22" s="193" t="str">
        <f t="shared" si="3"/>
        <v/>
      </c>
      <c r="M22" s="194" t="str">
        <f>IF(L22&lt;&gt;"",VLOOKUP(L22,GrilleSTAE!$A$4:$Q$29,2*(D22)),"")</f>
        <v/>
      </c>
      <c r="N22" s="195" t="str">
        <f t="shared" si="4"/>
        <v/>
      </c>
    </row>
    <row r="23" spans="1:14">
      <c r="A23" s="173"/>
      <c r="B23" s="173"/>
      <c r="C23" s="174"/>
      <c r="D23" s="175"/>
      <c r="E23" s="176"/>
      <c r="F23" s="175"/>
      <c r="G23" s="201" t="str">
        <f t="shared" si="0"/>
        <v/>
      </c>
      <c r="H23" s="193" t="str">
        <f t="shared" si="1"/>
        <v/>
      </c>
      <c r="I23" s="11" t="str">
        <f>IF(D23&lt;&gt;0,VLOOKUP(H23,' Echelon Max'!$B$4:$J$51,(D23+1)),"")</f>
        <v/>
      </c>
      <c r="J23" s="226" t="str">
        <f t="shared" si="2"/>
        <v/>
      </c>
      <c r="K23" s="226" t="str">
        <f>IF(D23&lt;&gt;0,IF(H23&gt;'Calcul Salaire'!$J$24,'Calcul Salaire'!$K$24,IF(H23&gt;'Calcul Salaire'!$J$23,'Calcul Salaire'!$K$23,IF(H23&gt;'Calcul Salaire'!$J$22,'Calcul Salaire'!$K$22,IF(H23&gt;'Calcul Salaire'!$J$21,'Calcul Salaire'!$K$21,IF(H23&gt;'Calcul Salaire'!$J$20,'Calcul Salaire'!$K$20,'Calcul Salaire'!$K$19))))),"")</f>
        <v/>
      </c>
      <c r="L23" s="193" t="str">
        <f t="shared" si="3"/>
        <v/>
      </c>
      <c r="M23" s="194" t="str">
        <f>IF(L23&lt;&gt;"",VLOOKUP(L23,GrilleSTAE!$A$4:$Q$29,2*(D23)),"")</f>
        <v/>
      </c>
      <c r="N23" s="195" t="str">
        <f t="shared" si="4"/>
        <v/>
      </c>
    </row>
    <row r="24" spans="1:14">
      <c r="A24" s="173"/>
      <c r="B24" s="173"/>
      <c r="C24" s="174"/>
      <c r="D24" s="175"/>
      <c r="E24" s="176"/>
      <c r="F24" s="175"/>
      <c r="G24" s="201" t="str">
        <f t="shared" si="0"/>
        <v/>
      </c>
      <c r="H24" s="193" t="str">
        <f t="shared" si="1"/>
        <v/>
      </c>
      <c r="I24" s="11" t="str">
        <f>IF(D24&lt;&gt;0,VLOOKUP(H24,' Echelon Max'!$B$4:$J$51,(D24+1)),"")</f>
        <v/>
      </c>
      <c r="J24" s="226" t="str">
        <f t="shared" si="2"/>
        <v/>
      </c>
      <c r="K24" s="226" t="str">
        <f>IF(D24&lt;&gt;0,IF(H24&gt;'Calcul Salaire'!$J$24,'Calcul Salaire'!$K$24,IF(H24&gt;'Calcul Salaire'!$J$23,'Calcul Salaire'!$K$23,IF(H24&gt;'Calcul Salaire'!$J$22,'Calcul Salaire'!$K$22,IF(H24&gt;'Calcul Salaire'!$J$21,'Calcul Salaire'!$K$21,IF(H24&gt;'Calcul Salaire'!$J$20,'Calcul Salaire'!$K$20,'Calcul Salaire'!$K$19))))),"")</f>
        <v/>
      </c>
      <c r="L24" s="193" t="str">
        <f t="shared" si="3"/>
        <v/>
      </c>
      <c r="M24" s="194" t="str">
        <f>IF(L24&lt;&gt;"",VLOOKUP(L24,GrilleSTAE!$A$4:$Q$29,2*(D24)),"")</f>
        <v/>
      </c>
      <c r="N24" s="195" t="str">
        <f t="shared" si="4"/>
        <v/>
      </c>
    </row>
    <row r="25" spans="1:14">
      <c r="A25" s="173"/>
      <c r="B25" s="173"/>
      <c r="C25" s="174"/>
      <c r="D25" s="175"/>
      <c r="E25" s="176"/>
      <c r="F25" s="175"/>
      <c r="G25" s="201" t="str">
        <f t="shared" si="0"/>
        <v/>
      </c>
      <c r="H25" s="193" t="str">
        <f t="shared" si="1"/>
        <v/>
      </c>
      <c r="I25" s="11" t="str">
        <f>IF(D25&lt;&gt;0,VLOOKUP(H25,' Echelon Max'!$B$4:$J$51,(D25+1)),"")</f>
        <v/>
      </c>
      <c r="J25" s="226" t="str">
        <f t="shared" si="2"/>
        <v/>
      </c>
      <c r="K25" s="226" t="str">
        <f>IF(D25&lt;&gt;0,IF(H25&gt;'Calcul Salaire'!$J$24,'Calcul Salaire'!$K$24,IF(H25&gt;'Calcul Salaire'!$J$23,'Calcul Salaire'!$K$23,IF(H25&gt;'Calcul Salaire'!$J$22,'Calcul Salaire'!$K$22,IF(H25&gt;'Calcul Salaire'!$J$21,'Calcul Salaire'!$K$21,IF(H25&gt;'Calcul Salaire'!$J$20,'Calcul Salaire'!$K$20,'Calcul Salaire'!$K$19))))),"")</f>
        <v/>
      </c>
      <c r="L25" s="193" t="str">
        <f t="shared" si="3"/>
        <v/>
      </c>
      <c r="M25" s="194" t="str">
        <f>IF(L25&lt;&gt;"",VLOOKUP(L25,GrilleSTAE!$A$4:$Q$29,2*(D25)),"")</f>
        <v/>
      </c>
      <c r="N25" s="195" t="str">
        <f t="shared" si="4"/>
        <v/>
      </c>
    </row>
    <row r="26" spans="1:14">
      <c r="A26" s="173"/>
      <c r="B26" s="173"/>
      <c r="C26" s="174"/>
      <c r="D26" s="175"/>
      <c r="E26" s="176"/>
      <c r="F26" s="175"/>
      <c r="G26" s="201" t="str">
        <f t="shared" si="0"/>
        <v/>
      </c>
      <c r="H26" s="193" t="str">
        <f t="shared" si="1"/>
        <v/>
      </c>
      <c r="I26" s="11" t="str">
        <f>IF(D26&lt;&gt;0,VLOOKUP(H26,' Echelon Max'!$B$4:$J$51,(D26+1)),"")</f>
        <v/>
      </c>
      <c r="J26" s="226" t="str">
        <f t="shared" si="2"/>
        <v/>
      </c>
      <c r="K26" s="226" t="str">
        <f>IF(D26&lt;&gt;0,IF(H26&gt;'Calcul Salaire'!$J$24,'Calcul Salaire'!$K$24,IF(H26&gt;'Calcul Salaire'!$J$23,'Calcul Salaire'!$K$23,IF(H26&gt;'Calcul Salaire'!$J$22,'Calcul Salaire'!$K$22,IF(H26&gt;'Calcul Salaire'!$J$21,'Calcul Salaire'!$K$21,IF(H26&gt;'Calcul Salaire'!$J$20,'Calcul Salaire'!$K$20,'Calcul Salaire'!$K$19))))),"")</f>
        <v/>
      </c>
      <c r="L26" s="193" t="str">
        <f t="shared" si="3"/>
        <v/>
      </c>
      <c r="M26" s="194" t="str">
        <f>IF(L26&lt;&gt;"",VLOOKUP(L26,GrilleSTAE!$A$4:$Q$29,2*(D26)),"")</f>
        <v/>
      </c>
      <c r="N26" s="195" t="str">
        <f t="shared" si="4"/>
        <v/>
      </c>
    </row>
    <row r="27" spans="1:14">
      <c r="A27" s="173"/>
      <c r="B27" s="173"/>
      <c r="C27" s="174"/>
      <c r="D27" s="175"/>
      <c r="E27" s="176"/>
      <c r="F27" s="175"/>
      <c r="G27" s="201" t="str">
        <f t="shared" si="0"/>
        <v/>
      </c>
      <c r="H27" s="193" t="str">
        <f t="shared" si="1"/>
        <v/>
      </c>
      <c r="I27" s="11" t="str">
        <f>IF(D27&lt;&gt;0,VLOOKUP(H27,' Echelon Max'!$B$4:$J$51,(D27+1)),"")</f>
        <v/>
      </c>
      <c r="J27" s="226" t="str">
        <f t="shared" si="2"/>
        <v/>
      </c>
      <c r="K27" s="226" t="str">
        <f>IF(D27&lt;&gt;0,IF(H27&gt;'Calcul Salaire'!$J$24,'Calcul Salaire'!$K$24,IF(H27&gt;'Calcul Salaire'!$J$23,'Calcul Salaire'!$K$23,IF(H27&gt;'Calcul Salaire'!$J$22,'Calcul Salaire'!$K$22,IF(H27&gt;'Calcul Salaire'!$J$21,'Calcul Salaire'!$K$21,IF(H27&gt;'Calcul Salaire'!$J$20,'Calcul Salaire'!$K$20,'Calcul Salaire'!$K$19))))),"")</f>
        <v/>
      </c>
      <c r="L27" s="193" t="str">
        <f t="shared" si="3"/>
        <v/>
      </c>
      <c r="M27" s="194" t="str">
        <f>IF(L27&lt;&gt;"",VLOOKUP(L27,GrilleSTAE!$A$4:$Q$29,2*(D27)),"")</f>
        <v/>
      </c>
      <c r="N27" s="195" t="str">
        <f t="shared" si="4"/>
        <v/>
      </c>
    </row>
    <row r="28" spans="1:14">
      <c r="A28" s="173"/>
      <c r="B28" s="173"/>
      <c r="C28" s="174"/>
      <c r="D28" s="175"/>
      <c r="E28" s="176"/>
      <c r="F28" s="175"/>
      <c r="G28" s="201" t="str">
        <f t="shared" si="0"/>
        <v/>
      </c>
      <c r="H28" s="193" t="str">
        <f t="shared" si="1"/>
        <v/>
      </c>
      <c r="I28" s="11" t="str">
        <f>IF(D28&lt;&gt;0,VLOOKUP(H28,' Echelon Max'!$B$4:$J$51,(D28+1)),"")</f>
        <v/>
      </c>
      <c r="J28" s="226" t="str">
        <f t="shared" si="2"/>
        <v/>
      </c>
      <c r="K28" s="226" t="str">
        <f>IF(D28&lt;&gt;0,IF(H28&gt;'Calcul Salaire'!$J$24,'Calcul Salaire'!$K$24,IF(H28&gt;'Calcul Salaire'!$J$23,'Calcul Salaire'!$K$23,IF(H28&gt;'Calcul Salaire'!$J$22,'Calcul Salaire'!$K$22,IF(H28&gt;'Calcul Salaire'!$J$21,'Calcul Salaire'!$K$21,IF(H28&gt;'Calcul Salaire'!$J$20,'Calcul Salaire'!$K$20,'Calcul Salaire'!$K$19))))),"")</f>
        <v/>
      </c>
      <c r="L28" s="193" t="str">
        <f t="shared" si="3"/>
        <v/>
      </c>
      <c r="M28" s="194" t="str">
        <f>IF(L28&lt;&gt;"",VLOOKUP(L28,GrilleSTAE!$A$4:$Q$29,2*(D28)),"")</f>
        <v/>
      </c>
      <c r="N28" s="195" t="str">
        <f t="shared" si="4"/>
        <v/>
      </c>
    </row>
    <row r="29" spans="1:14">
      <c r="A29" s="173"/>
      <c r="B29" s="173"/>
      <c r="C29" s="174"/>
      <c r="D29" s="175"/>
      <c r="E29" s="176"/>
      <c r="F29" s="175"/>
      <c r="G29" s="201" t="str">
        <f t="shared" si="0"/>
        <v/>
      </c>
      <c r="H29" s="193" t="str">
        <f t="shared" si="1"/>
        <v/>
      </c>
      <c r="I29" s="11" t="str">
        <f>IF(D29&lt;&gt;0,VLOOKUP(H29,' Echelon Max'!$B$4:$J$51,(D29+1)),"")</f>
        <v/>
      </c>
      <c r="J29" s="226" t="str">
        <f t="shared" si="2"/>
        <v/>
      </c>
      <c r="K29" s="226" t="str">
        <f>IF(D29&lt;&gt;0,IF(H29&gt;'Calcul Salaire'!$J$24,'Calcul Salaire'!$K$24,IF(H29&gt;'Calcul Salaire'!$J$23,'Calcul Salaire'!$K$23,IF(H29&gt;'Calcul Salaire'!$J$22,'Calcul Salaire'!$K$22,IF(H29&gt;'Calcul Salaire'!$J$21,'Calcul Salaire'!$K$21,IF(H29&gt;'Calcul Salaire'!$J$20,'Calcul Salaire'!$K$20,'Calcul Salaire'!$K$19))))),"")</f>
        <v/>
      </c>
      <c r="L29" s="193" t="str">
        <f t="shared" si="3"/>
        <v/>
      </c>
      <c r="M29" s="194" t="str">
        <f>IF(L29&lt;&gt;"",VLOOKUP(L29,GrilleSTAE!$A$4:$Q$29,2*(D29)),"")</f>
        <v/>
      </c>
      <c r="N29" s="195" t="str">
        <f t="shared" si="4"/>
        <v/>
      </c>
    </row>
    <row r="30" spans="1:14">
      <c r="A30" s="173"/>
      <c r="B30" s="173"/>
      <c r="C30" s="174"/>
      <c r="D30" s="175"/>
      <c r="E30" s="176"/>
      <c r="F30" s="175"/>
      <c r="G30" s="201" t="str">
        <f t="shared" si="0"/>
        <v/>
      </c>
      <c r="H30" s="193" t="str">
        <f t="shared" si="1"/>
        <v/>
      </c>
      <c r="I30" s="11" t="str">
        <f>IF(D30&lt;&gt;0,VLOOKUP(H30,' Echelon Max'!$B$4:$J$51,(D30+1)),"")</f>
        <v/>
      </c>
      <c r="J30" s="226" t="str">
        <f t="shared" si="2"/>
        <v/>
      </c>
      <c r="K30" s="226" t="str">
        <f>IF(D30&lt;&gt;0,IF(H30&gt;'Calcul Salaire'!$J$24,'Calcul Salaire'!$K$24,IF(H30&gt;'Calcul Salaire'!$J$23,'Calcul Salaire'!$K$23,IF(H30&gt;'Calcul Salaire'!$J$22,'Calcul Salaire'!$K$22,IF(H30&gt;'Calcul Salaire'!$J$21,'Calcul Salaire'!$K$21,IF(H30&gt;'Calcul Salaire'!$J$20,'Calcul Salaire'!$K$20,'Calcul Salaire'!$K$19))))),"")</f>
        <v/>
      </c>
      <c r="L30" s="193" t="str">
        <f t="shared" si="3"/>
        <v/>
      </c>
      <c r="M30" s="194" t="str">
        <f>IF(L30&lt;&gt;"",VLOOKUP(L30,GrilleSTAE!$A$4:$Q$29,2*(D30)),"")</f>
        <v/>
      </c>
      <c r="N30" s="195" t="str">
        <f t="shared" si="4"/>
        <v/>
      </c>
    </row>
    <row r="31" spans="1:14">
      <c r="A31" s="173"/>
      <c r="B31" s="173"/>
      <c r="C31" s="174"/>
      <c r="D31" s="175"/>
      <c r="E31" s="176"/>
      <c r="F31" s="175"/>
      <c r="G31" s="201" t="str">
        <f t="shared" si="0"/>
        <v/>
      </c>
      <c r="H31" s="193" t="str">
        <f t="shared" si="1"/>
        <v/>
      </c>
      <c r="I31" s="11" t="str">
        <f>IF(D31&lt;&gt;0,VLOOKUP(H31,' Echelon Max'!$B$4:$J$51,(D31+1)),"")</f>
        <v/>
      </c>
      <c r="J31" s="226" t="str">
        <f t="shared" si="2"/>
        <v/>
      </c>
      <c r="K31" s="226" t="str">
        <f>IF(D31&lt;&gt;0,IF(H31&gt;'Calcul Salaire'!$J$24,'Calcul Salaire'!$K$24,IF(H31&gt;'Calcul Salaire'!$J$23,'Calcul Salaire'!$K$23,IF(H31&gt;'Calcul Salaire'!$J$22,'Calcul Salaire'!$K$22,IF(H31&gt;'Calcul Salaire'!$J$21,'Calcul Salaire'!$K$21,IF(H31&gt;'Calcul Salaire'!$J$20,'Calcul Salaire'!$K$20,'Calcul Salaire'!$K$19))))),"")</f>
        <v/>
      </c>
      <c r="L31" s="193" t="str">
        <f t="shared" si="3"/>
        <v/>
      </c>
      <c r="M31" s="194" t="str">
        <f>IF(L31&lt;&gt;"",VLOOKUP(L31,GrilleSTAE!$A$4:$Q$29,2*(D31)),"")</f>
        <v/>
      </c>
      <c r="N31" s="195" t="str">
        <f t="shared" si="4"/>
        <v/>
      </c>
    </row>
    <row r="32" spans="1:14">
      <c r="A32" s="173"/>
      <c r="B32" s="173"/>
      <c r="C32" s="174"/>
      <c r="D32" s="175"/>
      <c r="E32" s="176"/>
      <c r="F32" s="175"/>
      <c r="G32" s="201" t="str">
        <f t="shared" si="0"/>
        <v/>
      </c>
      <c r="H32" s="193" t="str">
        <f t="shared" si="1"/>
        <v/>
      </c>
      <c r="I32" s="11" t="str">
        <f>IF(D32&lt;&gt;0,VLOOKUP(H32,' Echelon Max'!$B$4:$J$51,(D32+1)),"")</f>
        <v/>
      </c>
      <c r="J32" s="226" t="str">
        <f t="shared" si="2"/>
        <v/>
      </c>
      <c r="K32" s="226" t="str">
        <f>IF(D32&lt;&gt;0,IF(H32&gt;'Calcul Salaire'!$J$24,'Calcul Salaire'!$K$24,IF(H32&gt;'Calcul Salaire'!$J$23,'Calcul Salaire'!$K$23,IF(H32&gt;'Calcul Salaire'!$J$22,'Calcul Salaire'!$K$22,IF(H32&gt;'Calcul Salaire'!$J$21,'Calcul Salaire'!$K$21,IF(H32&gt;'Calcul Salaire'!$J$20,'Calcul Salaire'!$K$20,'Calcul Salaire'!$K$19))))),"")</f>
        <v/>
      </c>
      <c r="L32" s="193" t="str">
        <f t="shared" si="3"/>
        <v/>
      </c>
      <c r="M32" s="194" t="str">
        <f>IF(L32&lt;&gt;"",VLOOKUP(L32,GrilleSTAE!$A$4:$Q$29,2*(D32)),"")</f>
        <v/>
      </c>
      <c r="N32" s="195" t="str">
        <f t="shared" si="4"/>
        <v/>
      </c>
    </row>
    <row r="33" spans="1:14">
      <c r="A33" s="173"/>
      <c r="B33" s="173"/>
      <c r="C33" s="174"/>
      <c r="D33" s="175"/>
      <c r="E33" s="176"/>
      <c r="F33" s="175"/>
      <c r="G33" s="201" t="str">
        <f t="shared" si="0"/>
        <v/>
      </c>
      <c r="H33" s="193" t="str">
        <f t="shared" si="1"/>
        <v/>
      </c>
      <c r="I33" s="11" t="str">
        <f>IF(D33&lt;&gt;0,VLOOKUP(H33,' Echelon Max'!$B$4:$J$51,(D33+1)),"")</f>
        <v/>
      </c>
      <c r="J33" s="226" t="str">
        <f t="shared" si="2"/>
        <v/>
      </c>
      <c r="K33" s="226" t="str">
        <f>IF(D33&lt;&gt;0,IF(H33&gt;'Calcul Salaire'!$J$24,'Calcul Salaire'!$K$24,IF(H33&gt;'Calcul Salaire'!$J$23,'Calcul Salaire'!$K$23,IF(H33&gt;'Calcul Salaire'!$J$22,'Calcul Salaire'!$K$22,IF(H33&gt;'Calcul Salaire'!$J$21,'Calcul Salaire'!$K$21,IF(H33&gt;'Calcul Salaire'!$J$20,'Calcul Salaire'!$K$20,'Calcul Salaire'!$K$19))))),"")</f>
        <v/>
      </c>
      <c r="L33" s="193" t="str">
        <f t="shared" si="3"/>
        <v/>
      </c>
      <c r="M33" s="194" t="str">
        <f>IF(L33&lt;&gt;"",VLOOKUP(L33,GrilleSTAE!$A$4:$Q$29,2*(D33)),"")</f>
        <v/>
      </c>
      <c r="N33" s="195" t="str">
        <f t="shared" si="4"/>
        <v/>
      </c>
    </row>
    <row r="34" spans="1:14">
      <c r="A34" s="173"/>
      <c r="B34" s="173"/>
      <c r="C34" s="174"/>
      <c r="D34" s="175"/>
      <c r="E34" s="176"/>
      <c r="F34" s="175"/>
      <c r="G34" s="201" t="str">
        <f t="shared" si="0"/>
        <v/>
      </c>
      <c r="H34" s="193" t="str">
        <f t="shared" si="1"/>
        <v/>
      </c>
      <c r="I34" s="11" t="str">
        <f>IF(D34&lt;&gt;0,VLOOKUP(H34,' Echelon Max'!$B$4:$J$51,(D34+1)),"")</f>
        <v/>
      </c>
      <c r="J34" s="226" t="str">
        <f t="shared" si="2"/>
        <v/>
      </c>
      <c r="K34" s="226" t="str">
        <f>IF(D34&lt;&gt;0,IF(H34&gt;'Calcul Salaire'!$J$24,'Calcul Salaire'!$K$24,IF(H34&gt;'Calcul Salaire'!$J$23,'Calcul Salaire'!$K$23,IF(H34&gt;'Calcul Salaire'!$J$22,'Calcul Salaire'!$K$22,IF(H34&gt;'Calcul Salaire'!$J$21,'Calcul Salaire'!$K$21,IF(H34&gt;'Calcul Salaire'!$J$20,'Calcul Salaire'!$K$20,'Calcul Salaire'!$K$19))))),"")</f>
        <v/>
      </c>
      <c r="L34" s="193" t="str">
        <f t="shared" si="3"/>
        <v/>
      </c>
      <c r="M34" s="194" t="str">
        <f>IF(L34&lt;&gt;"",VLOOKUP(L34,GrilleSTAE!$A$4:$Q$29,2*(D34)),"")</f>
        <v/>
      </c>
      <c r="N34" s="195" t="str">
        <f t="shared" si="4"/>
        <v/>
      </c>
    </row>
    <row r="35" spans="1:14">
      <c r="A35" s="173"/>
      <c r="B35" s="173"/>
      <c r="C35" s="174"/>
      <c r="D35" s="175"/>
      <c r="E35" s="176"/>
      <c r="F35" s="175"/>
      <c r="G35" s="201" t="str">
        <f t="shared" si="0"/>
        <v/>
      </c>
      <c r="H35" s="193" t="str">
        <f t="shared" si="1"/>
        <v/>
      </c>
      <c r="I35" s="11" t="str">
        <f>IF(D35&lt;&gt;0,VLOOKUP(H35,' Echelon Max'!$B$4:$J$51,(D35+1)),"")</f>
        <v/>
      </c>
      <c r="J35" s="226" t="str">
        <f t="shared" si="2"/>
        <v/>
      </c>
      <c r="K35" s="226" t="str">
        <f>IF(D35&lt;&gt;0,IF(H35&gt;'Calcul Salaire'!$J$24,'Calcul Salaire'!$K$24,IF(H35&gt;'Calcul Salaire'!$J$23,'Calcul Salaire'!$K$23,IF(H35&gt;'Calcul Salaire'!$J$22,'Calcul Salaire'!$K$22,IF(H35&gt;'Calcul Salaire'!$J$21,'Calcul Salaire'!$K$21,IF(H35&gt;'Calcul Salaire'!$J$20,'Calcul Salaire'!$K$20,'Calcul Salaire'!$K$19))))),"")</f>
        <v/>
      </c>
      <c r="L35" s="193" t="str">
        <f t="shared" si="3"/>
        <v/>
      </c>
      <c r="M35" s="194" t="str">
        <f>IF(L35&lt;&gt;"",VLOOKUP(L35,GrilleSTAE!$A$4:$Q$29,2*(D35)),"")</f>
        <v/>
      </c>
      <c r="N35" s="195" t="str">
        <f t="shared" si="4"/>
        <v/>
      </c>
    </row>
    <row r="36" spans="1:14">
      <c r="A36" s="173"/>
      <c r="B36" s="173"/>
      <c r="C36" s="174"/>
      <c r="D36" s="175"/>
      <c r="E36" s="176"/>
      <c r="F36" s="175"/>
      <c r="G36" s="201" t="str">
        <f t="shared" si="0"/>
        <v/>
      </c>
      <c r="H36" s="193" t="str">
        <f t="shared" si="1"/>
        <v/>
      </c>
      <c r="I36" s="11" t="str">
        <f>IF(D36&lt;&gt;0,VLOOKUP(H36,' Echelon Max'!$B$4:$J$51,(D36+1)),"")</f>
        <v/>
      </c>
      <c r="J36" s="226" t="str">
        <f t="shared" si="2"/>
        <v/>
      </c>
      <c r="K36" s="226" t="str">
        <f>IF(D36&lt;&gt;0,IF(H36&gt;'Calcul Salaire'!$J$24,'Calcul Salaire'!$K$24,IF(H36&gt;'Calcul Salaire'!$J$23,'Calcul Salaire'!$K$23,IF(H36&gt;'Calcul Salaire'!$J$22,'Calcul Salaire'!$K$22,IF(H36&gt;'Calcul Salaire'!$J$21,'Calcul Salaire'!$K$21,IF(H36&gt;'Calcul Salaire'!$J$20,'Calcul Salaire'!$K$20,'Calcul Salaire'!$K$19))))),"")</f>
        <v/>
      </c>
      <c r="L36" s="193" t="str">
        <f t="shared" si="3"/>
        <v/>
      </c>
      <c r="M36" s="194" t="str">
        <f>IF(L36&lt;&gt;"",VLOOKUP(L36,GrilleSTAE!$A$4:$Q$29,2*(D36)),"")</f>
        <v/>
      </c>
      <c r="N36" s="195" t="str">
        <f t="shared" si="4"/>
        <v/>
      </c>
    </row>
    <row r="37" spans="1:14">
      <c r="A37" s="173"/>
      <c r="B37" s="173"/>
      <c r="C37" s="174"/>
      <c r="D37" s="175"/>
      <c r="E37" s="176"/>
      <c r="F37" s="175"/>
      <c r="G37" s="201" t="str">
        <f t="shared" si="0"/>
        <v/>
      </c>
      <c r="H37" s="193" t="str">
        <f t="shared" si="1"/>
        <v/>
      </c>
      <c r="I37" s="11" t="str">
        <f>IF(D37&lt;&gt;0,VLOOKUP(H37,' Echelon Max'!$B$4:$J$51,(D37+1)),"")</f>
        <v/>
      </c>
      <c r="J37" s="226" t="str">
        <f t="shared" si="2"/>
        <v/>
      </c>
      <c r="K37" s="226" t="str">
        <f>IF(D37&lt;&gt;0,IF(H37&gt;'Calcul Salaire'!$J$24,'Calcul Salaire'!$K$24,IF(H37&gt;'Calcul Salaire'!$J$23,'Calcul Salaire'!$K$23,IF(H37&gt;'Calcul Salaire'!$J$22,'Calcul Salaire'!$K$22,IF(H37&gt;'Calcul Salaire'!$J$21,'Calcul Salaire'!$K$21,IF(H37&gt;'Calcul Salaire'!$J$20,'Calcul Salaire'!$K$20,'Calcul Salaire'!$K$19))))),"")</f>
        <v/>
      </c>
      <c r="L37" s="193" t="str">
        <f t="shared" si="3"/>
        <v/>
      </c>
      <c r="M37" s="194" t="str">
        <f>IF(L37&lt;&gt;"",VLOOKUP(L37,GrilleSTAE!$A$4:$Q$29,2*(D37)),"")</f>
        <v/>
      </c>
      <c r="N37" s="195" t="str">
        <f t="shared" si="4"/>
        <v/>
      </c>
    </row>
    <row r="38" spans="1:14">
      <c r="A38" s="173"/>
      <c r="B38" s="173"/>
      <c r="C38" s="174"/>
      <c r="D38" s="175"/>
      <c r="E38" s="176"/>
      <c r="F38" s="175"/>
      <c r="G38" s="201" t="str">
        <f t="shared" ref="G38:G69" si="5">IF(E38&lt;&gt;"",H38-18-F38,"")</f>
        <v/>
      </c>
      <c r="H38" s="193" t="str">
        <f t="shared" ref="H38:H69" si="6">IF(E38&lt;&gt;"",DATEDIF(E38,"31/12/2025","y"),"")</f>
        <v/>
      </c>
      <c r="I38" s="11" t="str">
        <f>IF(D38&lt;&gt;0,VLOOKUP(H38,' Echelon Max'!$B$4:$J$51,(D38+1)),"")</f>
        <v/>
      </c>
      <c r="J38" s="226" t="str">
        <f t="shared" si="2"/>
        <v/>
      </c>
      <c r="K38" s="226" t="str">
        <f>IF(D38&lt;&gt;0,IF(H38&gt;'Calcul Salaire'!$J$24,'Calcul Salaire'!$K$24,IF(H38&gt;'Calcul Salaire'!$J$23,'Calcul Salaire'!$K$23,IF(H38&gt;'Calcul Salaire'!$J$22,'Calcul Salaire'!$K$22,IF(H38&gt;'Calcul Salaire'!$J$21,'Calcul Salaire'!$K$21,IF(H38&gt;'Calcul Salaire'!$J$20,'Calcul Salaire'!$K$20,'Calcul Salaire'!$K$19))))),"")</f>
        <v/>
      </c>
      <c r="L38" s="193" t="str">
        <f t="shared" si="3"/>
        <v/>
      </c>
      <c r="M38" s="194" t="str">
        <f>IF(L38&lt;&gt;"",VLOOKUP(L38,GrilleSTAE!$A$4:$Q$29,2*(D38)),"")</f>
        <v/>
      </c>
      <c r="N38" s="195" t="str">
        <f t="shared" si="4"/>
        <v/>
      </c>
    </row>
    <row r="39" spans="1:14">
      <c r="A39" s="173"/>
      <c r="B39" s="173"/>
      <c r="C39" s="174"/>
      <c r="D39" s="175"/>
      <c r="E39" s="176"/>
      <c r="F39" s="175"/>
      <c r="G39" s="201" t="str">
        <f t="shared" si="5"/>
        <v/>
      </c>
      <c r="H39" s="193" t="str">
        <f t="shared" si="6"/>
        <v/>
      </c>
      <c r="I39" s="11" t="str">
        <f>IF(D39&lt;&gt;0,VLOOKUP(H39,' Echelon Max'!$B$4:$J$51,(D39+1)),"")</f>
        <v/>
      </c>
      <c r="J39" s="226" t="str">
        <f t="shared" si="2"/>
        <v/>
      </c>
      <c r="K39" s="226" t="str">
        <f>IF(D39&lt;&gt;0,IF(H39&gt;'Calcul Salaire'!$J$24,'Calcul Salaire'!$K$24,IF(H39&gt;'Calcul Salaire'!$J$23,'Calcul Salaire'!$K$23,IF(H39&gt;'Calcul Salaire'!$J$22,'Calcul Salaire'!$K$22,IF(H39&gt;'Calcul Salaire'!$J$21,'Calcul Salaire'!$K$21,IF(H39&gt;'Calcul Salaire'!$J$20,'Calcul Salaire'!$K$20,'Calcul Salaire'!$K$19))))),"")</f>
        <v/>
      </c>
      <c r="L39" s="193" t="str">
        <f t="shared" si="3"/>
        <v/>
      </c>
      <c r="M39" s="194" t="str">
        <f>IF(L39&lt;&gt;"",VLOOKUP(L39,GrilleSTAE!$A$4:$Q$29,2*(D39)),"")</f>
        <v/>
      </c>
      <c r="N39" s="195" t="str">
        <f t="shared" si="4"/>
        <v/>
      </c>
    </row>
    <row r="40" spans="1:14">
      <c r="A40" s="173"/>
      <c r="B40" s="173"/>
      <c r="C40" s="174"/>
      <c r="D40" s="175"/>
      <c r="E40" s="176"/>
      <c r="F40" s="175"/>
      <c r="G40" s="201" t="str">
        <f t="shared" si="5"/>
        <v/>
      </c>
      <c r="H40" s="193" t="str">
        <f t="shared" si="6"/>
        <v/>
      </c>
      <c r="I40" s="11" t="str">
        <f>IF(D40&lt;&gt;0,VLOOKUP(H40,' Echelon Max'!$B$4:$J$51,(D40+1)),"")</f>
        <v/>
      </c>
      <c r="J40" s="226" t="str">
        <f t="shared" si="2"/>
        <v/>
      </c>
      <c r="K40" s="226" t="str">
        <f>IF(D40&lt;&gt;0,IF(H40&gt;'Calcul Salaire'!$J$24,'Calcul Salaire'!$K$24,IF(H40&gt;'Calcul Salaire'!$J$23,'Calcul Salaire'!$K$23,IF(H40&gt;'Calcul Salaire'!$J$22,'Calcul Salaire'!$K$22,IF(H40&gt;'Calcul Salaire'!$J$21,'Calcul Salaire'!$K$21,IF(H40&gt;'Calcul Salaire'!$J$20,'Calcul Salaire'!$K$20,'Calcul Salaire'!$K$19))))),"")</f>
        <v/>
      </c>
      <c r="L40" s="193" t="str">
        <f t="shared" si="3"/>
        <v/>
      </c>
      <c r="M40" s="194" t="str">
        <f>IF(L40&lt;&gt;"",VLOOKUP(L40,GrilleSTAE!$A$4:$Q$29,2*(D40)),"")</f>
        <v/>
      </c>
      <c r="N40" s="195" t="str">
        <f t="shared" si="4"/>
        <v/>
      </c>
    </row>
    <row r="41" spans="1:14">
      <c r="A41" s="173"/>
      <c r="B41" s="173"/>
      <c r="C41" s="174"/>
      <c r="D41" s="175"/>
      <c r="E41" s="176"/>
      <c r="F41" s="175"/>
      <c r="G41" s="201" t="str">
        <f t="shared" si="5"/>
        <v/>
      </c>
      <c r="H41" s="193" t="str">
        <f t="shared" si="6"/>
        <v/>
      </c>
      <c r="I41" s="11" t="str">
        <f>IF(D41&lt;&gt;0,VLOOKUP(H41,' Echelon Max'!$B$4:$J$51,(D41+1)),"")</f>
        <v/>
      </c>
      <c r="J41" s="226" t="str">
        <f t="shared" si="2"/>
        <v/>
      </c>
      <c r="K41" s="226" t="str">
        <f>IF(D41&lt;&gt;0,IF(H41&gt;'Calcul Salaire'!$J$24,'Calcul Salaire'!$K$24,IF(H41&gt;'Calcul Salaire'!$J$23,'Calcul Salaire'!$K$23,IF(H41&gt;'Calcul Salaire'!$J$22,'Calcul Salaire'!$K$22,IF(H41&gt;'Calcul Salaire'!$J$21,'Calcul Salaire'!$K$21,IF(H41&gt;'Calcul Salaire'!$J$20,'Calcul Salaire'!$K$20,'Calcul Salaire'!$K$19))))),"")</f>
        <v/>
      </c>
      <c r="L41" s="193" t="str">
        <f t="shared" si="3"/>
        <v/>
      </c>
      <c r="M41" s="194" t="str">
        <f>IF(L41&lt;&gt;"",VLOOKUP(L41,GrilleSTAE!$A$4:$Q$29,2*(D41)),"")</f>
        <v/>
      </c>
      <c r="N41" s="195" t="str">
        <f t="shared" si="4"/>
        <v/>
      </c>
    </row>
    <row r="42" spans="1:14">
      <c r="A42" s="173"/>
      <c r="B42" s="173"/>
      <c r="C42" s="174"/>
      <c r="D42" s="175"/>
      <c r="E42" s="176"/>
      <c r="F42" s="175"/>
      <c r="G42" s="201" t="str">
        <f t="shared" si="5"/>
        <v/>
      </c>
      <c r="H42" s="193" t="str">
        <f t="shared" si="6"/>
        <v/>
      </c>
      <c r="I42" s="11" t="str">
        <f>IF(D42&lt;&gt;0,VLOOKUP(H42,' Echelon Max'!$B$4:$J$51,(D42+1)),"")</f>
        <v/>
      </c>
      <c r="J42" s="226" t="str">
        <f t="shared" si="2"/>
        <v/>
      </c>
      <c r="K42" s="226" t="str">
        <f>IF(D42&lt;&gt;0,IF(H42&gt;'Calcul Salaire'!$J$24,'Calcul Salaire'!$K$24,IF(H42&gt;'Calcul Salaire'!$J$23,'Calcul Salaire'!$K$23,IF(H42&gt;'Calcul Salaire'!$J$22,'Calcul Salaire'!$K$22,IF(H42&gt;'Calcul Salaire'!$J$21,'Calcul Salaire'!$K$21,IF(H42&gt;'Calcul Salaire'!$J$20,'Calcul Salaire'!$K$20,'Calcul Salaire'!$K$19))))),"")</f>
        <v/>
      </c>
      <c r="L42" s="193" t="str">
        <f t="shared" si="3"/>
        <v/>
      </c>
      <c r="M42" s="194" t="str">
        <f>IF(L42&lt;&gt;"",VLOOKUP(L42,GrilleSTAE!$A$4:$Q$29,2*(D42)),"")</f>
        <v/>
      </c>
      <c r="N42" s="195" t="str">
        <f t="shared" si="4"/>
        <v/>
      </c>
    </row>
    <row r="43" spans="1:14">
      <c r="A43" s="173"/>
      <c r="B43" s="173"/>
      <c r="C43" s="174"/>
      <c r="D43" s="175"/>
      <c r="E43" s="176"/>
      <c r="F43" s="175"/>
      <c r="G43" s="201" t="str">
        <f t="shared" si="5"/>
        <v/>
      </c>
      <c r="H43" s="193" t="str">
        <f t="shared" si="6"/>
        <v/>
      </c>
      <c r="I43" s="11" t="str">
        <f>IF(D43&lt;&gt;0,VLOOKUP(H43,' Echelon Max'!$B$4:$J$51,(D43+1)),"")</f>
        <v/>
      </c>
      <c r="J43" s="226" t="str">
        <f t="shared" si="2"/>
        <v/>
      </c>
      <c r="K43" s="226" t="str">
        <f>IF(D43&lt;&gt;0,IF(H43&gt;'Calcul Salaire'!$J$24,'Calcul Salaire'!$K$24,IF(H43&gt;'Calcul Salaire'!$J$23,'Calcul Salaire'!$K$23,IF(H43&gt;'Calcul Salaire'!$J$22,'Calcul Salaire'!$K$22,IF(H43&gt;'Calcul Salaire'!$J$21,'Calcul Salaire'!$K$21,IF(H43&gt;'Calcul Salaire'!$J$20,'Calcul Salaire'!$K$20,'Calcul Salaire'!$K$19))))),"")</f>
        <v/>
      </c>
      <c r="L43" s="193" t="str">
        <f t="shared" si="3"/>
        <v/>
      </c>
      <c r="M43" s="194" t="str">
        <f>IF(L43&lt;&gt;"",VLOOKUP(L43,GrilleSTAE!$A$4:$Q$29,2*(D43)),"")</f>
        <v/>
      </c>
      <c r="N43" s="195" t="str">
        <f t="shared" si="4"/>
        <v/>
      </c>
    </row>
    <row r="44" spans="1:14">
      <c r="A44" s="173"/>
      <c r="B44" s="173"/>
      <c r="C44" s="174"/>
      <c r="D44" s="175"/>
      <c r="E44" s="176"/>
      <c r="F44" s="175"/>
      <c r="G44" s="201" t="str">
        <f t="shared" si="5"/>
        <v/>
      </c>
      <c r="H44" s="193" t="str">
        <f t="shared" si="6"/>
        <v/>
      </c>
      <c r="I44" s="11" t="str">
        <f>IF(D44&lt;&gt;0,VLOOKUP(H44,' Echelon Max'!$B$4:$J$51,(D44+1)),"")</f>
        <v/>
      </c>
      <c r="J44" s="226" t="str">
        <f t="shared" si="2"/>
        <v/>
      </c>
      <c r="K44" s="226" t="str">
        <f>IF(D44&lt;&gt;0,IF(H44&gt;'Calcul Salaire'!$J$24,'Calcul Salaire'!$K$24,IF(H44&gt;'Calcul Salaire'!$J$23,'Calcul Salaire'!$K$23,IF(H44&gt;'Calcul Salaire'!$J$22,'Calcul Salaire'!$K$22,IF(H44&gt;'Calcul Salaire'!$J$21,'Calcul Salaire'!$K$21,IF(H44&gt;'Calcul Salaire'!$J$20,'Calcul Salaire'!$K$20,'Calcul Salaire'!$K$19))))),"")</f>
        <v/>
      </c>
      <c r="L44" s="193" t="str">
        <f t="shared" si="3"/>
        <v/>
      </c>
      <c r="M44" s="194" t="str">
        <f>IF(L44&lt;&gt;"",VLOOKUP(L44,GrilleSTAE!$A$4:$Q$29,2*(D44)),"")</f>
        <v/>
      </c>
      <c r="N44" s="195" t="str">
        <f t="shared" si="4"/>
        <v/>
      </c>
    </row>
    <row r="45" spans="1:14">
      <c r="A45" s="173"/>
      <c r="B45" s="173"/>
      <c r="C45" s="174"/>
      <c r="D45" s="175"/>
      <c r="E45" s="176"/>
      <c r="F45" s="175"/>
      <c r="G45" s="201" t="str">
        <f t="shared" si="5"/>
        <v/>
      </c>
      <c r="H45" s="193" t="str">
        <f t="shared" si="6"/>
        <v/>
      </c>
      <c r="I45" s="11" t="str">
        <f>IF(D45&lt;&gt;0,VLOOKUP(H45,' Echelon Max'!$B$4:$J$51,(D45+1)),"")</f>
        <v/>
      </c>
      <c r="J45" s="226" t="str">
        <f t="shared" si="2"/>
        <v/>
      </c>
      <c r="K45" s="226" t="str">
        <f>IF(D45&lt;&gt;0,IF(H45&gt;'Calcul Salaire'!$J$24,'Calcul Salaire'!$K$24,IF(H45&gt;'Calcul Salaire'!$J$23,'Calcul Salaire'!$K$23,IF(H45&gt;'Calcul Salaire'!$J$22,'Calcul Salaire'!$K$22,IF(H45&gt;'Calcul Salaire'!$J$21,'Calcul Salaire'!$K$21,IF(H45&gt;'Calcul Salaire'!$J$20,'Calcul Salaire'!$K$20,'Calcul Salaire'!$K$19))))),"")</f>
        <v/>
      </c>
      <c r="L45" s="193" t="str">
        <f t="shared" si="3"/>
        <v/>
      </c>
      <c r="M45" s="194" t="str">
        <f>IF(L45&lt;&gt;"",VLOOKUP(L45,GrilleSTAE!$A$4:$Q$29,2*(D45)),"")</f>
        <v/>
      </c>
      <c r="N45" s="195" t="str">
        <f t="shared" si="4"/>
        <v/>
      </c>
    </row>
    <row r="46" spans="1:14">
      <c r="A46" s="173"/>
      <c r="B46" s="173"/>
      <c r="C46" s="174"/>
      <c r="D46" s="175"/>
      <c r="E46" s="176"/>
      <c r="F46" s="175"/>
      <c r="G46" s="201" t="str">
        <f t="shared" si="5"/>
        <v/>
      </c>
      <c r="H46" s="193" t="str">
        <f t="shared" si="6"/>
        <v/>
      </c>
      <c r="I46" s="11" t="str">
        <f>IF(D46&lt;&gt;0,VLOOKUP(H46,' Echelon Max'!$B$4:$J$51,(D46+1)),"")</f>
        <v/>
      </c>
      <c r="J46" s="226" t="str">
        <f t="shared" si="2"/>
        <v/>
      </c>
      <c r="K46" s="226" t="str">
        <f>IF(D46&lt;&gt;0,IF(H46&gt;'Calcul Salaire'!$J$24,'Calcul Salaire'!$K$24,IF(H46&gt;'Calcul Salaire'!$J$23,'Calcul Salaire'!$K$23,IF(H46&gt;'Calcul Salaire'!$J$22,'Calcul Salaire'!$K$22,IF(H46&gt;'Calcul Salaire'!$J$21,'Calcul Salaire'!$K$21,IF(H46&gt;'Calcul Salaire'!$J$20,'Calcul Salaire'!$K$20,'Calcul Salaire'!$K$19))))),"")</f>
        <v/>
      </c>
      <c r="L46" s="193" t="str">
        <f t="shared" si="3"/>
        <v/>
      </c>
      <c r="M46" s="194" t="str">
        <f>IF(L46&lt;&gt;"",VLOOKUP(L46,GrilleSTAE!$A$4:$Q$29,2*(D46)),"")</f>
        <v/>
      </c>
      <c r="N46" s="195" t="str">
        <f t="shared" si="4"/>
        <v/>
      </c>
    </row>
    <row r="47" spans="1:14">
      <c r="A47" s="173"/>
      <c r="B47" s="173"/>
      <c r="C47" s="174"/>
      <c r="D47" s="175"/>
      <c r="E47" s="176"/>
      <c r="F47" s="175"/>
      <c r="G47" s="201" t="str">
        <f t="shared" si="5"/>
        <v/>
      </c>
      <c r="H47" s="193" t="str">
        <f t="shared" si="6"/>
        <v/>
      </c>
      <c r="I47" s="11" t="str">
        <f>IF(D47&lt;&gt;0,VLOOKUP(H47,' Echelon Max'!$B$4:$J$51,(D47+1)),"")</f>
        <v/>
      </c>
      <c r="J47" s="226" t="str">
        <f t="shared" si="2"/>
        <v/>
      </c>
      <c r="K47" s="226" t="str">
        <f>IF(D47&lt;&gt;0,IF(H47&gt;'Calcul Salaire'!$J$24,'Calcul Salaire'!$K$24,IF(H47&gt;'Calcul Salaire'!$J$23,'Calcul Salaire'!$K$23,IF(H47&gt;'Calcul Salaire'!$J$22,'Calcul Salaire'!$K$22,IF(H47&gt;'Calcul Salaire'!$J$21,'Calcul Salaire'!$K$21,IF(H47&gt;'Calcul Salaire'!$J$20,'Calcul Salaire'!$K$20,'Calcul Salaire'!$K$19))))),"")</f>
        <v/>
      </c>
      <c r="L47" s="193" t="str">
        <f t="shared" si="3"/>
        <v/>
      </c>
      <c r="M47" s="194" t="str">
        <f>IF(L47&lt;&gt;"",VLOOKUP(L47,GrilleSTAE!$A$4:$Q$29,2*(D47)),"")</f>
        <v/>
      </c>
      <c r="N47" s="195" t="str">
        <f t="shared" si="4"/>
        <v/>
      </c>
    </row>
    <row r="48" spans="1:14">
      <c r="A48" s="173"/>
      <c r="B48" s="173"/>
      <c r="C48" s="174"/>
      <c r="D48" s="175"/>
      <c r="E48" s="176"/>
      <c r="F48" s="175"/>
      <c r="G48" s="201" t="str">
        <f t="shared" si="5"/>
        <v/>
      </c>
      <c r="H48" s="193" t="str">
        <f t="shared" si="6"/>
        <v/>
      </c>
      <c r="I48" s="11" t="str">
        <f>IF(D48&lt;&gt;0,VLOOKUP(H48,' Echelon Max'!$B$4:$J$51,(D48+1)),"")</f>
        <v/>
      </c>
      <c r="J48" s="226" t="str">
        <f t="shared" si="2"/>
        <v/>
      </c>
      <c r="K48" s="226" t="str">
        <f>IF(D48&lt;&gt;0,IF(H48&gt;'Calcul Salaire'!$J$24,'Calcul Salaire'!$K$24,IF(H48&gt;'Calcul Salaire'!$J$23,'Calcul Salaire'!$K$23,IF(H48&gt;'Calcul Salaire'!$J$22,'Calcul Salaire'!$K$22,IF(H48&gt;'Calcul Salaire'!$J$21,'Calcul Salaire'!$K$21,IF(H48&gt;'Calcul Salaire'!$J$20,'Calcul Salaire'!$K$20,'Calcul Salaire'!$K$19))))),"")</f>
        <v/>
      </c>
      <c r="L48" s="193" t="str">
        <f t="shared" si="3"/>
        <v/>
      </c>
      <c r="M48" s="194" t="str">
        <f>IF(L48&lt;&gt;"",VLOOKUP(L48,GrilleSTAE!$A$4:$Q$29,2*(D48)),"")</f>
        <v/>
      </c>
      <c r="N48" s="195" t="str">
        <f t="shared" si="4"/>
        <v/>
      </c>
    </row>
    <row r="49" spans="1:14">
      <c r="A49" s="173"/>
      <c r="B49" s="173"/>
      <c r="C49" s="174"/>
      <c r="D49" s="175"/>
      <c r="E49" s="176"/>
      <c r="F49" s="175"/>
      <c r="G49" s="201" t="str">
        <f t="shared" si="5"/>
        <v/>
      </c>
      <c r="H49" s="193" t="str">
        <f t="shared" si="6"/>
        <v/>
      </c>
      <c r="I49" s="11" t="str">
        <f>IF(D49&lt;&gt;0,VLOOKUP(H49,' Echelon Max'!$B$4:$J$51,(D49+1)),"")</f>
        <v/>
      </c>
      <c r="J49" s="226" t="str">
        <f t="shared" si="2"/>
        <v/>
      </c>
      <c r="K49" s="226" t="str">
        <f>IF(D49&lt;&gt;0,IF(H49&gt;'Calcul Salaire'!$J$24,'Calcul Salaire'!$K$24,IF(H49&gt;'Calcul Salaire'!$J$23,'Calcul Salaire'!$K$23,IF(H49&gt;'Calcul Salaire'!$J$22,'Calcul Salaire'!$K$22,IF(H49&gt;'Calcul Salaire'!$J$21,'Calcul Salaire'!$K$21,IF(H49&gt;'Calcul Salaire'!$J$20,'Calcul Salaire'!$K$20,'Calcul Salaire'!$K$19))))),"")</f>
        <v/>
      </c>
      <c r="L49" s="193" t="str">
        <f t="shared" si="3"/>
        <v/>
      </c>
      <c r="M49" s="194" t="str">
        <f>IF(L49&lt;&gt;"",VLOOKUP(L49,GrilleSTAE!$A$4:$Q$29,2*(D49)),"")</f>
        <v/>
      </c>
      <c r="N49" s="195" t="str">
        <f t="shared" si="4"/>
        <v/>
      </c>
    </row>
    <row r="50" spans="1:14">
      <c r="A50" s="173"/>
      <c r="B50" s="173"/>
      <c r="C50" s="174"/>
      <c r="D50" s="175"/>
      <c r="E50" s="176"/>
      <c r="F50" s="175"/>
      <c r="G50" s="201" t="str">
        <f t="shared" si="5"/>
        <v/>
      </c>
      <c r="H50" s="193" t="str">
        <f t="shared" si="6"/>
        <v/>
      </c>
      <c r="I50" s="11" t="str">
        <f>IF(D50&lt;&gt;0,VLOOKUP(H50,' Echelon Max'!$B$4:$J$51,(D50+1)),"")</f>
        <v/>
      </c>
      <c r="J50" s="226" t="str">
        <f t="shared" si="2"/>
        <v/>
      </c>
      <c r="K50" s="226" t="str">
        <f>IF(D50&lt;&gt;0,IF(H50&gt;'Calcul Salaire'!$J$24,'Calcul Salaire'!$K$24,IF(H50&gt;'Calcul Salaire'!$J$23,'Calcul Salaire'!$K$23,IF(H50&gt;'Calcul Salaire'!$J$22,'Calcul Salaire'!$K$22,IF(H50&gt;'Calcul Salaire'!$J$21,'Calcul Salaire'!$K$21,IF(H50&gt;'Calcul Salaire'!$J$20,'Calcul Salaire'!$K$20,'Calcul Salaire'!$K$19))))),"")</f>
        <v/>
      </c>
      <c r="L50" s="193" t="str">
        <f t="shared" si="3"/>
        <v/>
      </c>
      <c r="M50" s="194" t="str">
        <f>IF(L50&lt;&gt;"",VLOOKUP(L50,GrilleSTAE!$A$4:$Q$29,2*(D50)),"")</f>
        <v/>
      </c>
      <c r="N50" s="195" t="str">
        <f t="shared" si="4"/>
        <v/>
      </c>
    </row>
    <row r="51" spans="1:14">
      <c r="A51" s="173"/>
      <c r="B51" s="173"/>
      <c r="C51" s="174"/>
      <c r="D51" s="175"/>
      <c r="E51" s="176"/>
      <c r="F51" s="175"/>
      <c r="G51" s="201" t="str">
        <f t="shared" si="5"/>
        <v/>
      </c>
      <c r="H51" s="193" t="str">
        <f t="shared" si="6"/>
        <v/>
      </c>
      <c r="I51" s="11" t="str">
        <f>IF(D51&lt;&gt;0,VLOOKUP(H51,' Echelon Max'!$B$4:$J$51,(D51+1)),"")</f>
        <v/>
      </c>
      <c r="J51" s="226" t="str">
        <f t="shared" si="2"/>
        <v/>
      </c>
      <c r="K51" s="226" t="str">
        <f>IF(D51&lt;&gt;0,IF(H51&gt;'Calcul Salaire'!$J$24,'Calcul Salaire'!$K$24,IF(H51&gt;'Calcul Salaire'!$J$23,'Calcul Salaire'!$K$23,IF(H51&gt;'Calcul Salaire'!$J$22,'Calcul Salaire'!$K$22,IF(H51&gt;'Calcul Salaire'!$J$21,'Calcul Salaire'!$K$21,IF(H51&gt;'Calcul Salaire'!$J$20,'Calcul Salaire'!$K$20,'Calcul Salaire'!$K$19))))),"")</f>
        <v/>
      </c>
      <c r="L51" s="193" t="str">
        <f t="shared" si="3"/>
        <v/>
      </c>
      <c r="M51" s="194" t="str">
        <f>IF(L51&lt;&gt;"",VLOOKUP(L51,GrilleSTAE!$A$4:$Q$29,2*(D51)),"")</f>
        <v/>
      </c>
      <c r="N51" s="195" t="str">
        <f t="shared" si="4"/>
        <v/>
      </c>
    </row>
    <row r="52" spans="1:14">
      <c r="A52" s="173"/>
      <c r="B52" s="173"/>
      <c r="C52" s="174"/>
      <c r="D52" s="175"/>
      <c r="E52" s="176"/>
      <c r="F52" s="175"/>
      <c r="G52" s="201" t="str">
        <f t="shared" si="5"/>
        <v/>
      </c>
      <c r="H52" s="193" t="str">
        <f t="shared" si="6"/>
        <v/>
      </c>
      <c r="I52" s="11" t="str">
        <f>IF(D52&lt;&gt;0,VLOOKUP(H52,' Echelon Max'!$B$4:$J$51,(D52+1)),"")</f>
        <v/>
      </c>
      <c r="J52" s="226" t="str">
        <f t="shared" si="2"/>
        <v/>
      </c>
      <c r="K52" s="226" t="str">
        <f>IF(D52&lt;&gt;0,IF(H52&gt;'Calcul Salaire'!$J$24,'Calcul Salaire'!$K$24,IF(H52&gt;'Calcul Salaire'!$J$23,'Calcul Salaire'!$K$23,IF(H52&gt;'Calcul Salaire'!$J$22,'Calcul Salaire'!$K$22,IF(H52&gt;'Calcul Salaire'!$J$21,'Calcul Salaire'!$K$21,IF(H52&gt;'Calcul Salaire'!$J$20,'Calcul Salaire'!$K$20,'Calcul Salaire'!$K$19))))),"")</f>
        <v/>
      </c>
      <c r="L52" s="193" t="str">
        <f t="shared" si="3"/>
        <v/>
      </c>
      <c r="M52" s="194" t="str">
        <f>IF(L52&lt;&gt;"",VLOOKUP(L52,GrilleSTAE!$A$4:$Q$29,2*(D52)),"")</f>
        <v/>
      </c>
      <c r="N52" s="195" t="str">
        <f t="shared" si="4"/>
        <v/>
      </c>
    </row>
    <row r="53" spans="1:14">
      <c r="A53" s="173"/>
      <c r="B53" s="173"/>
      <c r="C53" s="174"/>
      <c r="D53" s="175"/>
      <c r="E53" s="176"/>
      <c r="F53" s="175"/>
      <c r="G53" s="201" t="str">
        <f t="shared" si="5"/>
        <v/>
      </c>
      <c r="H53" s="193" t="str">
        <f t="shared" si="6"/>
        <v/>
      </c>
      <c r="I53" s="11" t="str">
        <f>IF(D53&lt;&gt;0,VLOOKUP(H53,' Echelon Max'!$B$4:$J$51,(D53+1)),"")</f>
        <v/>
      </c>
      <c r="J53" s="226" t="str">
        <f t="shared" si="2"/>
        <v/>
      </c>
      <c r="K53" s="226" t="str">
        <f>IF(D53&lt;&gt;0,IF(H53&gt;'Calcul Salaire'!$J$24,'Calcul Salaire'!$K$24,IF(H53&gt;'Calcul Salaire'!$J$23,'Calcul Salaire'!$K$23,IF(H53&gt;'Calcul Salaire'!$J$22,'Calcul Salaire'!$K$22,IF(H53&gt;'Calcul Salaire'!$J$21,'Calcul Salaire'!$K$21,IF(H53&gt;'Calcul Salaire'!$J$20,'Calcul Salaire'!$K$20,'Calcul Salaire'!$K$19))))),"")</f>
        <v/>
      </c>
      <c r="L53" s="193" t="str">
        <f t="shared" si="3"/>
        <v/>
      </c>
      <c r="M53" s="194" t="str">
        <f>IF(L53&lt;&gt;"",VLOOKUP(L53,GrilleSTAE!$A$4:$Q$29,2*(D53)),"")</f>
        <v/>
      </c>
      <c r="N53" s="195" t="str">
        <f t="shared" si="4"/>
        <v/>
      </c>
    </row>
    <row r="54" spans="1:14">
      <c r="A54" s="173"/>
      <c r="B54" s="173"/>
      <c r="C54" s="174"/>
      <c r="D54" s="175"/>
      <c r="E54" s="176"/>
      <c r="F54" s="175"/>
      <c r="G54" s="201" t="str">
        <f t="shared" si="5"/>
        <v/>
      </c>
      <c r="H54" s="193" t="str">
        <f t="shared" si="6"/>
        <v/>
      </c>
      <c r="I54" s="11" t="str">
        <f>IF(D54&lt;&gt;0,VLOOKUP(H54,' Echelon Max'!$B$4:$J$51,(D54+1)),"")</f>
        <v/>
      </c>
      <c r="J54" s="226" t="str">
        <f t="shared" si="2"/>
        <v/>
      </c>
      <c r="K54" s="226" t="str">
        <f>IF(D54&lt;&gt;0,IF(H54&gt;'Calcul Salaire'!$J$24,'Calcul Salaire'!$K$24,IF(H54&gt;'Calcul Salaire'!$J$23,'Calcul Salaire'!$K$23,IF(H54&gt;'Calcul Salaire'!$J$22,'Calcul Salaire'!$K$22,IF(H54&gt;'Calcul Salaire'!$J$21,'Calcul Salaire'!$K$21,IF(H54&gt;'Calcul Salaire'!$J$20,'Calcul Salaire'!$K$20,'Calcul Salaire'!$K$19))))),"")</f>
        <v/>
      </c>
      <c r="L54" s="193" t="str">
        <f t="shared" si="3"/>
        <v/>
      </c>
      <c r="M54" s="194" t="str">
        <f>IF(L54&lt;&gt;"",VLOOKUP(L54,GrilleSTAE!$A$4:$Q$29,2*(D54)),"")</f>
        <v/>
      </c>
      <c r="N54" s="195" t="str">
        <f t="shared" si="4"/>
        <v/>
      </c>
    </row>
    <row r="55" spans="1:14">
      <c r="A55" s="173"/>
      <c r="B55" s="173"/>
      <c r="C55" s="174"/>
      <c r="D55" s="175"/>
      <c r="E55" s="176"/>
      <c r="F55" s="175"/>
      <c r="G55" s="201" t="str">
        <f t="shared" si="5"/>
        <v/>
      </c>
      <c r="H55" s="193" t="str">
        <f t="shared" si="6"/>
        <v/>
      </c>
      <c r="I55" s="11" t="str">
        <f>IF(D55&lt;&gt;0,VLOOKUP(H55,' Echelon Max'!$B$4:$J$51,(D55+1)),"")</f>
        <v/>
      </c>
      <c r="J55" s="226" t="str">
        <f t="shared" si="2"/>
        <v/>
      </c>
      <c r="K55" s="226" t="str">
        <f>IF(D55&lt;&gt;0,IF(H55&gt;'Calcul Salaire'!$J$24,'Calcul Salaire'!$K$24,IF(H55&gt;'Calcul Salaire'!$J$23,'Calcul Salaire'!$K$23,IF(H55&gt;'Calcul Salaire'!$J$22,'Calcul Salaire'!$K$22,IF(H55&gt;'Calcul Salaire'!$J$21,'Calcul Salaire'!$K$21,IF(H55&gt;'Calcul Salaire'!$J$20,'Calcul Salaire'!$K$20,'Calcul Salaire'!$K$19))))),"")</f>
        <v/>
      </c>
      <c r="L55" s="193" t="str">
        <f t="shared" si="3"/>
        <v/>
      </c>
      <c r="M55" s="194" t="str">
        <f>IF(L55&lt;&gt;"",VLOOKUP(L55,GrilleSTAE!$A$4:$Q$29,2*(D55)),"")</f>
        <v/>
      </c>
      <c r="N55" s="195" t="str">
        <f t="shared" si="4"/>
        <v/>
      </c>
    </row>
    <row r="56" spans="1:14">
      <c r="A56" s="173"/>
      <c r="B56" s="173"/>
      <c r="C56" s="174"/>
      <c r="D56" s="175"/>
      <c r="E56" s="176"/>
      <c r="F56" s="175"/>
      <c r="G56" s="201" t="str">
        <f t="shared" si="5"/>
        <v/>
      </c>
      <c r="H56" s="193" t="str">
        <f t="shared" si="6"/>
        <v/>
      </c>
      <c r="I56" s="11" t="str">
        <f>IF(D56&lt;&gt;0,VLOOKUP(H56,' Echelon Max'!$B$4:$J$51,(D56+1)),"")</f>
        <v/>
      </c>
      <c r="J56" s="226" t="str">
        <f t="shared" si="2"/>
        <v/>
      </c>
      <c r="K56" s="226" t="str">
        <f>IF(D56&lt;&gt;0,IF(H56&gt;'Calcul Salaire'!$J$24,'Calcul Salaire'!$K$24,IF(H56&gt;'Calcul Salaire'!$J$23,'Calcul Salaire'!$K$23,IF(H56&gt;'Calcul Salaire'!$J$22,'Calcul Salaire'!$K$22,IF(H56&gt;'Calcul Salaire'!$J$21,'Calcul Salaire'!$K$21,IF(H56&gt;'Calcul Salaire'!$J$20,'Calcul Salaire'!$K$20,'Calcul Salaire'!$K$19))))),"")</f>
        <v/>
      </c>
      <c r="L56" s="193" t="str">
        <f t="shared" si="3"/>
        <v/>
      </c>
      <c r="M56" s="194" t="str">
        <f>IF(L56&lt;&gt;"",VLOOKUP(L56,GrilleSTAE!$A$4:$Q$29,2*(D56)),"")</f>
        <v/>
      </c>
      <c r="N56" s="195" t="str">
        <f t="shared" si="4"/>
        <v/>
      </c>
    </row>
    <row r="57" spans="1:14">
      <c r="A57" s="173"/>
      <c r="B57" s="173"/>
      <c r="C57" s="174"/>
      <c r="D57" s="175"/>
      <c r="E57" s="176"/>
      <c r="F57" s="175"/>
      <c r="G57" s="201" t="str">
        <f t="shared" si="5"/>
        <v/>
      </c>
      <c r="H57" s="193" t="str">
        <f t="shared" si="6"/>
        <v/>
      </c>
      <c r="I57" s="11" t="str">
        <f>IF(D57&lt;&gt;0,VLOOKUP(H57,' Echelon Max'!$B$4:$J$51,(D57+1)),"")</f>
        <v/>
      </c>
      <c r="J57" s="226" t="str">
        <f t="shared" si="2"/>
        <v/>
      </c>
      <c r="K57" s="226" t="str">
        <f>IF(D57&lt;&gt;0,IF(H57&gt;'Calcul Salaire'!$J$24,'Calcul Salaire'!$K$24,IF(H57&gt;'Calcul Salaire'!$J$23,'Calcul Salaire'!$K$23,IF(H57&gt;'Calcul Salaire'!$J$22,'Calcul Salaire'!$K$22,IF(H57&gt;'Calcul Salaire'!$J$21,'Calcul Salaire'!$K$21,IF(H57&gt;'Calcul Salaire'!$J$20,'Calcul Salaire'!$K$20,'Calcul Salaire'!$K$19))))),"")</f>
        <v/>
      </c>
      <c r="L57" s="193" t="str">
        <f t="shared" si="3"/>
        <v/>
      </c>
      <c r="M57" s="194" t="str">
        <f>IF(L57&lt;&gt;"",VLOOKUP(L57,GrilleSTAE!$A$4:$Q$29,2*(D57)),"")</f>
        <v/>
      </c>
      <c r="N57" s="195" t="str">
        <f t="shared" si="4"/>
        <v/>
      </c>
    </row>
    <row r="58" spans="1:14">
      <c r="A58" s="173"/>
      <c r="B58" s="173"/>
      <c r="C58" s="174"/>
      <c r="D58" s="175"/>
      <c r="E58" s="176"/>
      <c r="F58" s="175"/>
      <c r="G58" s="201" t="str">
        <f t="shared" si="5"/>
        <v/>
      </c>
      <c r="H58" s="193" t="str">
        <f t="shared" si="6"/>
        <v/>
      </c>
      <c r="I58" s="11" t="str">
        <f>IF(D58&lt;&gt;0,VLOOKUP(H58,' Echelon Max'!$B$4:$J$51,(D58+1)),"")</f>
        <v/>
      </c>
      <c r="J58" s="226" t="str">
        <f t="shared" si="2"/>
        <v/>
      </c>
      <c r="K58" s="226" t="str">
        <f>IF(D58&lt;&gt;0,IF(H58&gt;'Calcul Salaire'!$J$24,'Calcul Salaire'!$K$24,IF(H58&gt;'Calcul Salaire'!$J$23,'Calcul Salaire'!$K$23,IF(H58&gt;'Calcul Salaire'!$J$22,'Calcul Salaire'!$K$22,IF(H58&gt;'Calcul Salaire'!$J$21,'Calcul Salaire'!$K$21,IF(H58&gt;'Calcul Salaire'!$J$20,'Calcul Salaire'!$K$20,'Calcul Salaire'!$K$19))))),"")</f>
        <v/>
      </c>
      <c r="L58" s="193" t="str">
        <f t="shared" si="3"/>
        <v/>
      </c>
      <c r="M58" s="194" t="str">
        <f>IF(L58&lt;&gt;"",VLOOKUP(L58,GrilleSTAE!$A$4:$Q$29,2*(D58)),"")</f>
        <v/>
      </c>
      <c r="N58" s="195" t="str">
        <f t="shared" si="4"/>
        <v/>
      </c>
    </row>
    <row r="59" spans="1:14">
      <c r="A59" s="173"/>
      <c r="B59" s="173"/>
      <c r="C59" s="174"/>
      <c r="D59" s="175"/>
      <c r="E59" s="176"/>
      <c r="F59" s="175"/>
      <c r="G59" s="201" t="str">
        <f t="shared" si="5"/>
        <v/>
      </c>
      <c r="H59" s="193" t="str">
        <f t="shared" si="6"/>
        <v/>
      </c>
      <c r="I59" s="11" t="str">
        <f>IF(D59&lt;&gt;0,VLOOKUP(H59,' Echelon Max'!$B$4:$J$51,(D59+1)),"")</f>
        <v/>
      </c>
      <c r="J59" s="226" t="str">
        <f t="shared" si="2"/>
        <v/>
      </c>
      <c r="K59" s="226" t="str">
        <f>IF(D59&lt;&gt;0,IF(H59&gt;'Calcul Salaire'!$J$24,'Calcul Salaire'!$K$24,IF(H59&gt;'Calcul Salaire'!$J$23,'Calcul Salaire'!$K$23,IF(H59&gt;'Calcul Salaire'!$J$22,'Calcul Salaire'!$K$22,IF(H59&gt;'Calcul Salaire'!$J$21,'Calcul Salaire'!$K$21,IF(H59&gt;'Calcul Salaire'!$J$20,'Calcul Salaire'!$K$20,'Calcul Salaire'!$K$19))))),"")</f>
        <v/>
      </c>
      <c r="L59" s="193" t="str">
        <f t="shared" si="3"/>
        <v/>
      </c>
      <c r="M59" s="194" t="str">
        <f>IF(L59&lt;&gt;"",VLOOKUP(L59,GrilleSTAE!$A$4:$Q$29,2*(D59)),"")</f>
        <v/>
      </c>
      <c r="N59" s="195" t="str">
        <f t="shared" si="4"/>
        <v/>
      </c>
    </row>
    <row r="60" spans="1:14">
      <c r="A60" s="173"/>
      <c r="B60" s="173"/>
      <c r="C60" s="174"/>
      <c r="D60" s="175"/>
      <c r="E60" s="176"/>
      <c r="F60" s="175"/>
      <c r="G60" s="201" t="str">
        <f t="shared" si="5"/>
        <v/>
      </c>
      <c r="H60" s="193" t="str">
        <f t="shared" si="6"/>
        <v/>
      </c>
      <c r="I60" s="11" t="str">
        <f>IF(D60&lt;&gt;0,VLOOKUP(H60,' Echelon Max'!$B$4:$J$51,(D60+1)),"")</f>
        <v/>
      </c>
      <c r="J60" s="226" t="str">
        <f t="shared" si="2"/>
        <v/>
      </c>
      <c r="K60" s="226" t="str">
        <f>IF(D60&lt;&gt;0,IF(H60&gt;'Calcul Salaire'!$J$24,'Calcul Salaire'!$K$24,IF(H60&gt;'Calcul Salaire'!$J$23,'Calcul Salaire'!$K$23,IF(H60&gt;'Calcul Salaire'!$J$22,'Calcul Salaire'!$K$22,IF(H60&gt;'Calcul Salaire'!$J$21,'Calcul Salaire'!$K$21,IF(H60&gt;'Calcul Salaire'!$J$20,'Calcul Salaire'!$K$20,'Calcul Salaire'!$K$19))))),"")</f>
        <v/>
      </c>
      <c r="L60" s="193" t="str">
        <f t="shared" si="3"/>
        <v/>
      </c>
      <c r="M60" s="194" t="str">
        <f>IF(L60&lt;&gt;"",VLOOKUP(L60,GrilleSTAE!$A$4:$Q$29,2*(D60)),"")</f>
        <v/>
      </c>
      <c r="N60" s="195" t="str">
        <f t="shared" si="4"/>
        <v/>
      </c>
    </row>
    <row r="61" spans="1:14">
      <c r="A61" s="173"/>
      <c r="B61" s="173"/>
      <c r="C61" s="174"/>
      <c r="D61" s="175"/>
      <c r="E61" s="176"/>
      <c r="F61" s="175"/>
      <c r="G61" s="201" t="str">
        <f t="shared" si="5"/>
        <v/>
      </c>
      <c r="H61" s="193" t="str">
        <f t="shared" si="6"/>
        <v/>
      </c>
      <c r="I61" s="11" t="str">
        <f>IF(D61&lt;&gt;0,VLOOKUP(H61,' Echelon Max'!$B$4:$J$51,(D61+1)),"")</f>
        <v/>
      </c>
      <c r="J61" s="226" t="str">
        <f t="shared" si="2"/>
        <v/>
      </c>
      <c r="K61" s="226" t="str">
        <f>IF(D61&lt;&gt;0,IF(H61&gt;'Calcul Salaire'!$J$24,'Calcul Salaire'!$K$24,IF(H61&gt;'Calcul Salaire'!$J$23,'Calcul Salaire'!$K$23,IF(H61&gt;'Calcul Salaire'!$J$22,'Calcul Salaire'!$K$22,IF(H61&gt;'Calcul Salaire'!$J$21,'Calcul Salaire'!$K$21,IF(H61&gt;'Calcul Salaire'!$J$20,'Calcul Salaire'!$K$20,'Calcul Salaire'!$K$19))))),"")</f>
        <v/>
      </c>
      <c r="L61" s="193" t="str">
        <f t="shared" si="3"/>
        <v/>
      </c>
      <c r="M61" s="194" t="str">
        <f>IF(L61&lt;&gt;"",VLOOKUP(L61,GrilleSTAE!$A$4:$Q$29,2*(D61)),"")</f>
        <v/>
      </c>
      <c r="N61" s="195" t="str">
        <f t="shared" si="4"/>
        <v/>
      </c>
    </row>
    <row r="62" spans="1:14">
      <c r="A62" s="173"/>
      <c r="B62" s="173"/>
      <c r="C62" s="174"/>
      <c r="D62" s="175"/>
      <c r="E62" s="176"/>
      <c r="F62" s="175"/>
      <c r="G62" s="201" t="str">
        <f t="shared" si="5"/>
        <v/>
      </c>
      <c r="H62" s="193" t="str">
        <f t="shared" si="6"/>
        <v/>
      </c>
      <c r="I62" s="11" t="str">
        <f>IF(D62&lt;&gt;0,VLOOKUP(H62,' Echelon Max'!$B$4:$J$51,(D62+1)),"")</f>
        <v/>
      </c>
      <c r="J62" s="226" t="str">
        <f t="shared" si="2"/>
        <v/>
      </c>
      <c r="K62" s="226" t="str">
        <f>IF(D62&lt;&gt;0,IF(H62&gt;'Calcul Salaire'!$J$24,'Calcul Salaire'!$K$24,IF(H62&gt;'Calcul Salaire'!$J$23,'Calcul Salaire'!$K$23,IF(H62&gt;'Calcul Salaire'!$J$22,'Calcul Salaire'!$K$22,IF(H62&gt;'Calcul Salaire'!$J$21,'Calcul Salaire'!$K$21,IF(H62&gt;'Calcul Salaire'!$J$20,'Calcul Salaire'!$K$20,'Calcul Salaire'!$K$19))))),"")</f>
        <v/>
      </c>
      <c r="L62" s="193" t="str">
        <f t="shared" si="3"/>
        <v/>
      </c>
      <c r="M62" s="194" t="str">
        <f>IF(L62&lt;&gt;"",VLOOKUP(L62,GrilleSTAE!$A$4:$Q$29,2*(D62)),"")</f>
        <v/>
      </c>
      <c r="N62" s="195" t="str">
        <f t="shared" si="4"/>
        <v/>
      </c>
    </row>
    <row r="63" spans="1:14">
      <c r="A63" s="173"/>
      <c r="B63" s="173"/>
      <c r="C63" s="174"/>
      <c r="D63" s="175"/>
      <c r="E63" s="176"/>
      <c r="F63" s="175"/>
      <c r="G63" s="201" t="str">
        <f t="shared" si="5"/>
        <v/>
      </c>
      <c r="H63" s="193" t="str">
        <f t="shared" si="6"/>
        <v/>
      </c>
      <c r="I63" s="11" t="str">
        <f>IF(D63&lt;&gt;0,VLOOKUP(H63,' Echelon Max'!$B$4:$J$51,(D63+1)),"")</f>
        <v/>
      </c>
      <c r="J63" s="226" t="str">
        <f t="shared" si="2"/>
        <v/>
      </c>
      <c r="K63" s="226" t="str">
        <f>IF(D63&lt;&gt;0,IF(H63&gt;'Calcul Salaire'!$J$24,'Calcul Salaire'!$K$24,IF(H63&gt;'Calcul Salaire'!$J$23,'Calcul Salaire'!$K$23,IF(H63&gt;'Calcul Salaire'!$J$22,'Calcul Salaire'!$K$22,IF(H63&gt;'Calcul Salaire'!$J$21,'Calcul Salaire'!$K$21,IF(H63&gt;'Calcul Salaire'!$J$20,'Calcul Salaire'!$K$20,'Calcul Salaire'!$K$19))))),"")</f>
        <v/>
      </c>
      <c r="L63" s="193" t="str">
        <f t="shared" si="3"/>
        <v/>
      </c>
      <c r="M63" s="194" t="str">
        <f>IF(L63&lt;&gt;"",VLOOKUP(L63,GrilleSTAE!$A$4:$Q$29,2*(D63)),"")</f>
        <v/>
      </c>
      <c r="N63" s="195" t="str">
        <f t="shared" si="4"/>
        <v/>
      </c>
    </row>
    <row r="64" spans="1:14">
      <c r="A64" s="173"/>
      <c r="B64" s="173"/>
      <c r="C64" s="174"/>
      <c r="D64" s="175"/>
      <c r="E64" s="176"/>
      <c r="F64" s="175"/>
      <c r="G64" s="201" t="str">
        <f t="shared" si="5"/>
        <v/>
      </c>
      <c r="H64" s="193" t="str">
        <f t="shared" si="6"/>
        <v/>
      </c>
      <c r="I64" s="11" t="str">
        <f>IF(D64&lt;&gt;0,VLOOKUP(H64,' Echelon Max'!$B$4:$J$51,(D64+1)),"")</f>
        <v/>
      </c>
      <c r="J64" s="226" t="str">
        <f t="shared" si="2"/>
        <v/>
      </c>
      <c r="K64" s="226" t="str">
        <f>IF(D64&lt;&gt;0,IF(H64&gt;'Calcul Salaire'!$J$24,'Calcul Salaire'!$K$24,IF(H64&gt;'Calcul Salaire'!$J$23,'Calcul Salaire'!$K$23,IF(H64&gt;'Calcul Salaire'!$J$22,'Calcul Salaire'!$K$22,IF(H64&gt;'Calcul Salaire'!$J$21,'Calcul Salaire'!$K$21,IF(H64&gt;'Calcul Salaire'!$J$20,'Calcul Salaire'!$K$20,'Calcul Salaire'!$K$19))))),"")</f>
        <v/>
      </c>
      <c r="L64" s="193" t="str">
        <f t="shared" si="3"/>
        <v/>
      </c>
      <c r="M64" s="194" t="str">
        <f>IF(L64&lt;&gt;"",VLOOKUP(L64,GrilleSTAE!$A$4:$Q$29,2*(D64)),"")</f>
        <v/>
      </c>
      <c r="N64" s="195" t="str">
        <f t="shared" si="4"/>
        <v/>
      </c>
    </row>
    <row r="65" spans="1:14">
      <c r="A65" s="173"/>
      <c r="B65" s="173"/>
      <c r="C65" s="174"/>
      <c r="D65" s="175"/>
      <c r="E65" s="176"/>
      <c r="F65" s="175"/>
      <c r="G65" s="201" t="str">
        <f t="shared" si="5"/>
        <v/>
      </c>
      <c r="H65" s="193" t="str">
        <f t="shared" si="6"/>
        <v/>
      </c>
      <c r="I65" s="11" t="str">
        <f>IF(D65&lt;&gt;0,VLOOKUP(H65,' Echelon Max'!$B$4:$J$51,(D65+1)),"")</f>
        <v/>
      </c>
      <c r="J65" s="226" t="str">
        <f t="shared" si="2"/>
        <v/>
      </c>
      <c r="K65" s="226" t="str">
        <f>IF(D65&lt;&gt;0,IF(H65&gt;'Calcul Salaire'!$J$24,'Calcul Salaire'!$K$24,IF(H65&gt;'Calcul Salaire'!$J$23,'Calcul Salaire'!$K$23,IF(H65&gt;'Calcul Salaire'!$J$22,'Calcul Salaire'!$K$22,IF(H65&gt;'Calcul Salaire'!$J$21,'Calcul Salaire'!$K$21,IF(H65&gt;'Calcul Salaire'!$J$20,'Calcul Salaire'!$K$20,'Calcul Salaire'!$K$19))))),"")</f>
        <v/>
      </c>
      <c r="L65" s="193" t="str">
        <f t="shared" si="3"/>
        <v/>
      </c>
      <c r="M65" s="194" t="str">
        <f>IF(L65&lt;&gt;"",VLOOKUP(L65,GrilleSTAE!$A$4:$Q$29,2*(D65)),"")</f>
        <v/>
      </c>
      <c r="N65" s="195" t="str">
        <f t="shared" si="4"/>
        <v/>
      </c>
    </row>
    <row r="66" spans="1:14">
      <c r="A66" s="173"/>
      <c r="B66" s="173"/>
      <c r="C66" s="174"/>
      <c r="D66" s="175"/>
      <c r="E66" s="176"/>
      <c r="F66" s="175"/>
      <c r="G66" s="201" t="str">
        <f t="shared" si="5"/>
        <v/>
      </c>
      <c r="H66" s="193" t="str">
        <f t="shared" si="6"/>
        <v/>
      </c>
      <c r="I66" s="11" t="str">
        <f>IF(D66&lt;&gt;0,VLOOKUP(H66,' Echelon Max'!$B$4:$J$51,(D66+1)),"")</f>
        <v/>
      </c>
      <c r="J66" s="226" t="str">
        <f t="shared" si="2"/>
        <v/>
      </c>
      <c r="K66" s="226" t="str">
        <f>IF(D66&lt;&gt;0,IF(H66&gt;'Calcul Salaire'!$J$24,'Calcul Salaire'!$K$24,IF(H66&gt;'Calcul Salaire'!$J$23,'Calcul Salaire'!$K$23,IF(H66&gt;'Calcul Salaire'!$J$22,'Calcul Salaire'!$K$22,IF(H66&gt;'Calcul Salaire'!$J$21,'Calcul Salaire'!$K$21,IF(H66&gt;'Calcul Salaire'!$J$20,'Calcul Salaire'!$K$20,'Calcul Salaire'!$K$19))))),"")</f>
        <v/>
      </c>
      <c r="L66" s="193" t="str">
        <f t="shared" si="3"/>
        <v/>
      </c>
      <c r="M66" s="194" t="str">
        <f>IF(L66&lt;&gt;"",VLOOKUP(L66,GrilleSTAE!$A$4:$Q$29,2*(D66)),"")</f>
        <v/>
      </c>
      <c r="N66" s="195" t="str">
        <f t="shared" si="4"/>
        <v/>
      </c>
    </row>
    <row r="67" spans="1:14">
      <c r="A67" s="173"/>
      <c r="B67" s="173"/>
      <c r="C67" s="174"/>
      <c r="D67" s="175"/>
      <c r="E67" s="176"/>
      <c r="F67" s="175"/>
      <c r="G67" s="201" t="str">
        <f t="shared" si="5"/>
        <v/>
      </c>
      <c r="H67" s="193" t="str">
        <f t="shared" si="6"/>
        <v/>
      </c>
      <c r="I67" s="11" t="str">
        <f>IF(D67&lt;&gt;0,VLOOKUP(H67,' Echelon Max'!$B$4:$J$51,(D67+1)),"")</f>
        <v/>
      </c>
      <c r="J67" s="226" t="str">
        <f t="shared" si="2"/>
        <v/>
      </c>
      <c r="K67" s="226" t="str">
        <f>IF(D67&lt;&gt;0,IF(H67&gt;'Calcul Salaire'!$J$24,'Calcul Salaire'!$K$24,IF(H67&gt;'Calcul Salaire'!$J$23,'Calcul Salaire'!$K$23,IF(H67&gt;'Calcul Salaire'!$J$22,'Calcul Salaire'!$K$22,IF(H67&gt;'Calcul Salaire'!$J$21,'Calcul Salaire'!$K$21,IF(H67&gt;'Calcul Salaire'!$J$20,'Calcul Salaire'!$K$20,'Calcul Salaire'!$K$19))))),"")</f>
        <v/>
      </c>
      <c r="L67" s="193" t="str">
        <f t="shared" si="3"/>
        <v/>
      </c>
      <c r="M67" s="194" t="str">
        <f>IF(L67&lt;&gt;"",VLOOKUP(L67,GrilleSTAE!$A$4:$Q$29,2*(D67)),"")</f>
        <v/>
      </c>
      <c r="N67" s="195" t="str">
        <f t="shared" si="4"/>
        <v/>
      </c>
    </row>
    <row r="68" spans="1:14">
      <c r="A68" s="173"/>
      <c r="B68" s="173"/>
      <c r="C68" s="174"/>
      <c r="D68" s="175"/>
      <c r="E68" s="176"/>
      <c r="F68" s="175"/>
      <c r="G68" s="201" t="str">
        <f t="shared" si="5"/>
        <v/>
      </c>
      <c r="H68" s="193" t="str">
        <f t="shared" si="6"/>
        <v/>
      </c>
      <c r="I68" s="11" t="str">
        <f>IF(D68&lt;&gt;0,VLOOKUP(H68,' Echelon Max'!$B$4:$J$51,(D68+1)),"")</f>
        <v/>
      </c>
      <c r="J68" s="226" t="str">
        <f t="shared" si="2"/>
        <v/>
      </c>
      <c r="K68" s="226" t="str">
        <f>IF(D68&lt;&gt;0,IF(H68&gt;'Calcul Salaire'!$J$24,'Calcul Salaire'!$K$24,IF(H68&gt;'Calcul Salaire'!$J$23,'Calcul Salaire'!$K$23,IF(H68&gt;'Calcul Salaire'!$J$22,'Calcul Salaire'!$K$22,IF(H68&gt;'Calcul Salaire'!$J$21,'Calcul Salaire'!$K$21,IF(H68&gt;'Calcul Salaire'!$J$20,'Calcul Salaire'!$K$20,'Calcul Salaire'!$K$19))))),"")</f>
        <v/>
      </c>
      <c r="L68" s="193" t="str">
        <f t="shared" si="3"/>
        <v/>
      </c>
      <c r="M68" s="194" t="str">
        <f>IF(L68&lt;&gt;"",VLOOKUP(L68,GrilleSTAE!$A$4:$Q$29,2*(D68)),"")</f>
        <v/>
      </c>
      <c r="N68" s="195" t="str">
        <f t="shared" si="4"/>
        <v/>
      </c>
    </row>
    <row r="69" spans="1:14">
      <c r="A69" s="173"/>
      <c r="B69" s="173"/>
      <c r="C69" s="174"/>
      <c r="D69" s="175"/>
      <c r="E69" s="176"/>
      <c r="F69" s="175"/>
      <c r="G69" s="201" t="str">
        <f t="shared" si="5"/>
        <v/>
      </c>
      <c r="H69" s="193" t="str">
        <f t="shared" si="6"/>
        <v/>
      </c>
      <c r="I69" s="11" t="str">
        <f>IF(D69&lt;&gt;0,VLOOKUP(H69,' Echelon Max'!$B$4:$J$51,(D69+1)),"")</f>
        <v/>
      </c>
      <c r="J69" s="226" t="str">
        <f t="shared" si="2"/>
        <v/>
      </c>
      <c r="K69" s="226" t="str">
        <f>IF(D69&lt;&gt;0,IF(H69&gt;'Calcul Salaire'!$J$24,'Calcul Salaire'!$K$24,IF(H69&gt;'Calcul Salaire'!$J$23,'Calcul Salaire'!$K$23,IF(H69&gt;'Calcul Salaire'!$J$22,'Calcul Salaire'!$K$22,IF(H69&gt;'Calcul Salaire'!$J$21,'Calcul Salaire'!$K$21,IF(H69&gt;'Calcul Salaire'!$J$20,'Calcul Salaire'!$K$20,'Calcul Salaire'!$K$19))))),"")</f>
        <v/>
      </c>
      <c r="L69" s="193" t="str">
        <f t="shared" si="3"/>
        <v/>
      </c>
      <c r="M69" s="194" t="str">
        <f>IF(L69&lt;&gt;"",VLOOKUP(L69,GrilleSTAE!$A$4:$Q$29,2*(D69)),"")</f>
        <v/>
      </c>
      <c r="N69" s="195" t="str">
        <f t="shared" si="4"/>
        <v/>
      </c>
    </row>
    <row r="70" spans="1:14">
      <c r="A70" s="173"/>
      <c r="B70" s="173"/>
      <c r="C70" s="174"/>
      <c r="D70" s="175"/>
      <c r="E70" s="176"/>
      <c r="F70" s="175"/>
      <c r="G70" s="201" t="str">
        <f t="shared" ref="G70:G86" si="7">IF(E70&lt;&gt;"",H70-18-F70,"")</f>
        <v/>
      </c>
      <c r="H70" s="193" t="str">
        <f t="shared" ref="H70:H86" si="8">IF(E70&lt;&gt;"",DATEDIF(E70,"31/12/2025","y"),"")</f>
        <v/>
      </c>
      <c r="I70" s="11" t="str">
        <f>IF(D70&lt;&gt;0,VLOOKUP(H70,' Echelon Max'!$B$4:$J$51,(D70+1)),"")</f>
        <v/>
      </c>
      <c r="J70" s="226" t="str">
        <f t="shared" si="2"/>
        <v/>
      </c>
      <c r="K70" s="226" t="str">
        <f>IF(D70&lt;&gt;0,IF(H70&gt;'Calcul Salaire'!$J$24,'Calcul Salaire'!$K$24,IF(H70&gt;'Calcul Salaire'!$J$23,'Calcul Salaire'!$K$23,IF(H70&gt;'Calcul Salaire'!$J$22,'Calcul Salaire'!$K$22,IF(H70&gt;'Calcul Salaire'!$J$21,'Calcul Salaire'!$K$21,IF(H70&gt;'Calcul Salaire'!$J$20,'Calcul Salaire'!$K$20,'Calcul Salaire'!$K$19))))),"")</f>
        <v/>
      </c>
      <c r="L70" s="193" t="str">
        <f t="shared" si="3"/>
        <v/>
      </c>
      <c r="M70" s="194" t="str">
        <f>IF(L70&lt;&gt;"",VLOOKUP(L70,GrilleSTAE!$A$4:$Q$29,2*(D70)),"")</f>
        <v/>
      </c>
      <c r="N70" s="195" t="str">
        <f t="shared" si="4"/>
        <v/>
      </c>
    </row>
    <row r="71" spans="1:14">
      <c r="A71" s="173"/>
      <c r="B71" s="173"/>
      <c r="C71" s="174"/>
      <c r="D71" s="175"/>
      <c r="E71" s="176"/>
      <c r="F71" s="175"/>
      <c r="G71" s="201" t="str">
        <f t="shared" si="7"/>
        <v/>
      </c>
      <c r="H71" s="193" t="str">
        <f t="shared" si="8"/>
        <v/>
      </c>
      <c r="I71" s="11" t="str">
        <f>IF(D71&lt;&gt;0,VLOOKUP(H71,' Echelon Max'!$B$4:$J$51,(D71+1)),"")</f>
        <v/>
      </c>
      <c r="J71" s="226" t="str">
        <f t="shared" ref="J71:J86" si="9">IF(D71&lt;&gt;0,F71+1,"")</f>
        <v/>
      </c>
      <c r="K71" s="226" t="str">
        <f>IF(D71&lt;&gt;0,IF(H71&gt;'Calcul Salaire'!$J$24,'Calcul Salaire'!$K$24,IF(H71&gt;'Calcul Salaire'!$J$23,'Calcul Salaire'!$K$23,IF(H71&gt;'Calcul Salaire'!$J$22,'Calcul Salaire'!$K$22,IF(H71&gt;'Calcul Salaire'!$J$21,'Calcul Salaire'!$K$21,IF(H71&gt;'Calcul Salaire'!$J$20,'Calcul Salaire'!$K$20,'Calcul Salaire'!$K$19))))),"")</f>
        <v/>
      </c>
      <c r="L71" s="193" t="str">
        <f t="shared" ref="L71:L86" si="10">IF(AND(E71&lt;&gt;"",D71&lt;&gt;""),IF(SUM(F71:F71)&gt;(H71-18),CONCATENATE("Max ",H71-18," ans"),MAX(K71,MIN(J71,I71))),"")</f>
        <v/>
      </c>
      <c r="M71" s="194" t="str">
        <f>IF(L71&lt;&gt;"",VLOOKUP(L71,GrilleSTAE!$A$4:$Q$29,2*(D71)),"")</f>
        <v/>
      </c>
      <c r="N71" s="195" t="str">
        <f t="shared" ref="N71:N86" si="11">IF(AND(M71&lt;&gt;"",C71&lt;&gt;""),MROUND(M71*C71,0.05),"")</f>
        <v/>
      </c>
    </row>
    <row r="72" spans="1:14">
      <c r="A72" s="173"/>
      <c r="B72" s="173"/>
      <c r="C72" s="174"/>
      <c r="D72" s="175"/>
      <c r="E72" s="176"/>
      <c r="F72" s="175"/>
      <c r="G72" s="201" t="str">
        <f t="shared" si="7"/>
        <v/>
      </c>
      <c r="H72" s="193" t="str">
        <f t="shared" si="8"/>
        <v/>
      </c>
      <c r="I72" s="11" t="str">
        <f>IF(D72&lt;&gt;0,VLOOKUP(H72,' Echelon Max'!$B$4:$J$51,(D72+1)),"")</f>
        <v/>
      </c>
      <c r="J72" s="226" t="str">
        <f t="shared" si="9"/>
        <v/>
      </c>
      <c r="K72" s="226" t="str">
        <f>IF(D72&lt;&gt;0,IF(H72&gt;'Calcul Salaire'!$J$24,'Calcul Salaire'!$K$24,IF(H72&gt;'Calcul Salaire'!$J$23,'Calcul Salaire'!$K$23,IF(H72&gt;'Calcul Salaire'!$J$22,'Calcul Salaire'!$K$22,IF(H72&gt;'Calcul Salaire'!$J$21,'Calcul Salaire'!$K$21,IF(H72&gt;'Calcul Salaire'!$J$20,'Calcul Salaire'!$K$20,'Calcul Salaire'!$K$19))))),"")</f>
        <v/>
      </c>
      <c r="L72" s="193" t="str">
        <f t="shared" si="10"/>
        <v/>
      </c>
      <c r="M72" s="194" t="str">
        <f>IF(L72&lt;&gt;"",VLOOKUP(L72,GrilleSTAE!$A$4:$Q$29,2*(D72)),"")</f>
        <v/>
      </c>
      <c r="N72" s="195" t="str">
        <f t="shared" si="11"/>
        <v/>
      </c>
    </row>
    <row r="73" spans="1:14">
      <c r="A73" s="173"/>
      <c r="B73" s="173"/>
      <c r="C73" s="174"/>
      <c r="D73" s="175"/>
      <c r="E73" s="176"/>
      <c r="F73" s="175"/>
      <c r="G73" s="201" t="str">
        <f t="shared" si="7"/>
        <v/>
      </c>
      <c r="H73" s="193" t="str">
        <f t="shared" si="8"/>
        <v/>
      </c>
      <c r="I73" s="11" t="str">
        <f>IF(D73&lt;&gt;0,VLOOKUP(H73,' Echelon Max'!$B$4:$J$51,(D73+1)),"")</f>
        <v/>
      </c>
      <c r="J73" s="226" t="str">
        <f t="shared" si="9"/>
        <v/>
      </c>
      <c r="K73" s="226" t="str">
        <f>IF(D73&lt;&gt;0,IF(H73&gt;'Calcul Salaire'!$J$24,'Calcul Salaire'!$K$24,IF(H73&gt;'Calcul Salaire'!$J$23,'Calcul Salaire'!$K$23,IF(H73&gt;'Calcul Salaire'!$J$22,'Calcul Salaire'!$K$22,IF(H73&gt;'Calcul Salaire'!$J$21,'Calcul Salaire'!$K$21,IF(H73&gt;'Calcul Salaire'!$J$20,'Calcul Salaire'!$K$20,'Calcul Salaire'!$K$19))))),"")</f>
        <v/>
      </c>
      <c r="L73" s="193" t="str">
        <f t="shared" si="10"/>
        <v/>
      </c>
      <c r="M73" s="194" t="str">
        <f>IF(L73&lt;&gt;"",VLOOKUP(L73,GrilleSTAE!$A$4:$Q$29,2*(D73)),"")</f>
        <v/>
      </c>
      <c r="N73" s="195" t="str">
        <f t="shared" si="11"/>
        <v/>
      </c>
    </row>
    <row r="74" spans="1:14">
      <c r="A74" s="173"/>
      <c r="B74" s="173"/>
      <c r="C74" s="174"/>
      <c r="D74" s="175"/>
      <c r="E74" s="176"/>
      <c r="F74" s="175"/>
      <c r="G74" s="201" t="str">
        <f t="shared" si="7"/>
        <v/>
      </c>
      <c r="H74" s="193" t="str">
        <f t="shared" si="8"/>
        <v/>
      </c>
      <c r="I74" s="11" t="str">
        <f>IF(D74&lt;&gt;0,VLOOKUP(H74,' Echelon Max'!$B$4:$J$51,(D74+1)),"")</f>
        <v/>
      </c>
      <c r="J74" s="226" t="str">
        <f t="shared" si="9"/>
        <v/>
      </c>
      <c r="K74" s="226" t="str">
        <f>IF(D74&lt;&gt;0,IF(H74&gt;'Calcul Salaire'!$J$24,'Calcul Salaire'!$K$24,IF(H74&gt;'Calcul Salaire'!$J$23,'Calcul Salaire'!$K$23,IF(H74&gt;'Calcul Salaire'!$J$22,'Calcul Salaire'!$K$22,IF(H74&gt;'Calcul Salaire'!$J$21,'Calcul Salaire'!$K$21,IF(H74&gt;'Calcul Salaire'!$J$20,'Calcul Salaire'!$K$20,'Calcul Salaire'!$K$19))))),"")</f>
        <v/>
      </c>
      <c r="L74" s="193" t="str">
        <f t="shared" si="10"/>
        <v/>
      </c>
      <c r="M74" s="194" t="str">
        <f>IF(L74&lt;&gt;"",VLOOKUP(L74,GrilleSTAE!$A$4:$Q$29,2*(D74)),"")</f>
        <v/>
      </c>
      <c r="N74" s="195" t="str">
        <f t="shared" si="11"/>
        <v/>
      </c>
    </row>
    <row r="75" spans="1:14">
      <c r="A75" s="173"/>
      <c r="B75" s="173"/>
      <c r="C75" s="174"/>
      <c r="D75" s="175"/>
      <c r="E75" s="176"/>
      <c r="F75" s="175"/>
      <c r="G75" s="201" t="str">
        <f t="shared" si="7"/>
        <v/>
      </c>
      <c r="H75" s="193" t="str">
        <f t="shared" si="8"/>
        <v/>
      </c>
      <c r="I75" s="11" t="str">
        <f>IF(D75&lt;&gt;0,VLOOKUP(H75,' Echelon Max'!$B$4:$J$51,(D75+1)),"")</f>
        <v/>
      </c>
      <c r="J75" s="226" t="str">
        <f t="shared" si="9"/>
        <v/>
      </c>
      <c r="K75" s="226" t="str">
        <f>IF(D75&lt;&gt;0,IF(H75&gt;'Calcul Salaire'!$J$24,'Calcul Salaire'!$K$24,IF(H75&gt;'Calcul Salaire'!$J$23,'Calcul Salaire'!$K$23,IF(H75&gt;'Calcul Salaire'!$J$22,'Calcul Salaire'!$K$22,IF(H75&gt;'Calcul Salaire'!$J$21,'Calcul Salaire'!$K$21,IF(H75&gt;'Calcul Salaire'!$J$20,'Calcul Salaire'!$K$20,'Calcul Salaire'!$K$19))))),"")</f>
        <v/>
      </c>
      <c r="L75" s="193" t="str">
        <f t="shared" si="10"/>
        <v/>
      </c>
      <c r="M75" s="194" t="str">
        <f>IF(L75&lt;&gt;"",VLOOKUP(L75,GrilleSTAE!$A$4:$Q$29,2*(D75)),"")</f>
        <v/>
      </c>
      <c r="N75" s="195" t="str">
        <f t="shared" si="11"/>
        <v/>
      </c>
    </row>
    <row r="76" spans="1:14">
      <c r="A76" s="173"/>
      <c r="B76" s="173"/>
      <c r="C76" s="174"/>
      <c r="D76" s="175"/>
      <c r="E76" s="176"/>
      <c r="F76" s="175"/>
      <c r="G76" s="201" t="str">
        <f t="shared" si="7"/>
        <v/>
      </c>
      <c r="H76" s="193" t="str">
        <f t="shared" si="8"/>
        <v/>
      </c>
      <c r="I76" s="11" t="str">
        <f>IF(D76&lt;&gt;0,VLOOKUP(H76,' Echelon Max'!$B$4:$J$51,(D76+1)),"")</f>
        <v/>
      </c>
      <c r="J76" s="226" t="str">
        <f t="shared" si="9"/>
        <v/>
      </c>
      <c r="K76" s="226" t="str">
        <f>IF(D76&lt;&gt;0,IF(H76&gt;'Calcul Salaire'!$J$24,'Calcul Salaire'!$K$24,IF(H76&gt;'Calcul Salaire'!$J$23,'Calcul Salaire'!$K$23,IF(H76&gt;'Calcul Salaire'!$J$22,'Calcul Salaire'!$K$22,IF(H76&gt;'Calcul Salaire'!$J$21,'Calcul Salaire'!$K$21,IF(H76&gt;'Calcul Salaire'!$J$20,'Calcul Salaire'!$K$20,'Calcul Salaire'!$K$19))))),"")</f>
        <v/>
      </c>
      <c r="L76" s="193" t="str">
        <f t="shared" si="10"/>
        <v/>
      </c>
      <c r="M76" s="194" t="str">
        <f>IF(L76&lt;&gt;"",VLOOKUP(L76,GrilleSTAE!$A$4:$Q$29,2*(D76)),"")</f>
        <v/>
      </c>
      <c r="N76" s="195" t="str">
        <f t="shared" si="11"/>
        <v/>
      </c>
    </row>
    <row r="77" spans="1:14">
      <c r="A77" s="173"/>
      <c r="B77" s="173"/>
      <c r="C77" s="174"/>
      <c r="D77" s="175"/>
      <c r="E77" s="176"/>
      <c r="F77" s="175"/>
      <c r="G77" s="201" t="str">
        <f t="shared" si="7"/>
        <v/>
      </c>
      <c r="H77" s="193" t="str">
        <f t="shared" si="8"/>
        <v/>
      </c>
      <c r="I77" s="11" t="str">
        <f>IF(D77&lt;&gt;0,VLOOKUP(H77,' Echelon Max'!$B$4:$J$51,(D77+1)),"")</f>
        <v/>
      </c>
      <c r="J77" s="226" t="str">
        <f t="shared" si="9"/>
        <v/>
      </c>
      <c r="K77" s="226" t="str">
        <f>IF(D77&lt;&gt;0,IF(H77&gt;'Calcul Salaire'!$J$24,'Calcul Salaire'!$K$24,IF(H77&gt;'Calcul Salaire'!$J$23,'Calcul Salaire'!$K$23,IF(H77&gt;'Calcul Salaire'!$J$22,'Calcul Salaire'!$K$22,IF(H77&gt;'Calcul Salaire'!$J$21,'Calcul Salaire'!$K$21,IF(H77&gt;'Calcul Salaire'!$J$20,'Calcul Salaire'!$K$20,'Calcul Salaire'!$K$19))))),"")</f>
        <v/>
      </c>
      <c r="L77" s="193" t="str">
        <f t="shared" si="10"/>
        <v/>
      </c>
      <c r="M77" s="194" t="str">
        <f>IF(L77&lt;&gt;"",VLOOKUP(L77,GrilleSTAE!$A$4:$Q$29,2*(D77)),"")</f>
        <v/>
      </c>
      <c r="N77" s="195" t="str">
        <f t="shared" si="11"/>
        <v/>
      </c>
    </row>
    <row r="78" spans="1:14">
      <c r="A78" s="173"/>
      <c r="B78" s="173"/>
      <c r="C78" s="174"/>
      <c r="D78" s="175"/>
      <c r="E78" s="176"/>
      <c r="F78" s="175"/>
      <c r="G78" s="201" t="str">
        <f t="shared" si="7"/>
        <v/>
      </c>
      <c r="H78" s="193" t="str">
        <f t="shared" si="8"/>
        <v/>
      </c>
      <c r="I78" s="11" t="str">
        <f>IF(D78&lt;&gt;0,VLOOKUP(H78,' Echelon Max'!$B$4:$J$51,(D78+1)),"")</f>
        <v/>
      </c>
      <c r="J78" s="226" t="str">
        <f t="shared" si="9"/>
        <v/>
      </c>
      <c r="K78" s="226" t="str">
        <f>IF(D78&lt;&gt;0,IF(H78&gt;'Calcul Salaire'!$J$24,'Calcul Salaire'!$K$24,IF(H78&gt;'Calcul Salaire'!$J$23,'Calcul Salaire'!$K$23,IF(H78&gt;'Calcul Salaire'!$J$22,'Calcul Salaire'!$K$22,IF(H78&gt;'Calcul Salaire'!$J$21,'Calcul Salaire'!$K$21,IF(H78&gt;'Calcul Salaire'!$J$20,'Calcul Salaire'!$K$20,'Calcul Salaire'!$K$19))))),"")</f>
        <v/>
      </c>
      <c r="L78" s="193" t="str">
        <f t="shared" si="10"/>
        <v/>
      </c>
      <c r="M78" s="194" t="str">
        <f>IF(L78&lt;&gt;"",VLOOKUP(L78,GrilleSTAE!$A$4:$Q$29,2*(D78)),"")</f>
        <v/>
      </c>
      <c r="N78" s="195" t="str">
        <f t="shared" si="11"/>
        <v/>
      </c>
    </row>
    <row r="79" spans="1:14">
      <c r="A79" s="173"/>
      <c r="B79" s="173"/>
      <c r="C79" s="174"/>
      <c r="D79" s="175"/>
      <c r="E79" s="176"/>
      <c r="F79" s="175"/>
      <c r="G79" s="201" t="str">
        <f t="shared" si="7"/>
        <v/>
      </c>
      <c r="H79" s="193" t="str">
        <f t="shared" si="8"/>
        <v/>
      </c>
      <c r="I79" s="11" t="str">
        <f>IF(D79&lt;&gt;0,VLOOKUP(H79,' Echelon Max'!$B$4:$J$51,(D79+1)),"")</f>
        <v/>
      </c>
      <c r="J79" s="226" t="str">
        <f t="shared" si="9"/>
        <v/>
      </c>
      <c r="K79" s="226" t="str">
        <f>IF(D79&lt;&gt;0,IF(H79&gt;'Calcul Salaire'!$J$24,'Calcul Salaire'!$K$24,IF(H79&gt;'Calcul Salaire'!$J$23,'Calcul Salaire'!$K$23,IF(H79&gt;'Calcul Salaire'!$J$22,'Calcul Salaire'!$K$22,IF(H79&gt;'Calcul Salaire'!$J$21,'Calcul Salaire'!$K$21,IF(H79&gt;'Calcul Salaire'!$J$20,'Calcul Salaire'!$K$20,'Calcul Salaire'!$K$19))))),"")</f>
        <v/>
      </c>
      <c r="L79" s="193" t="str">
        <f t="shared" si="10"/>
        <v/>
      </c>
      <c r="M79" s="194" t="str">
        <f>IF(L79&lt;&gt;"",VLOOKUP(L79,GrilleSTAE!$A$4:$Q$29,2*(D79)),"")</f>
        <v/>
      </c>
      <c r="N79" s="195" t="str">
        <f t="shared" si="11"/>
        <v/>
      </c>
    </row>
    <row r="80" spans="1:14">
      <c r="A80" s="173"/>
      <c r="B80" s="173"/>
      <c r="C80" s="174"/>
      <c r="D80" s="175"/>
      <c r="E80" s="176"/>
      <c r="F80" s="175"/>
      <c r="G80" s="201" t="str">
        <f t="shared" si="7"/>
        <v/>
      </c>
      <c r="H80" s="193" t="str">
        <f t="shared" si="8"/>
        <v/>
      </c>
      <c r="I80" s="11" t="str">
        <f>IF(D80&lt;&gt;0,VLOOKUP(H80,' Echelon Max'!$B$4:$J$51,(D80+1)),"")</f>
        <v/>
      </c>
      <c r="J80" s="226" t="str">
        <f t="shared" si="9"/>
        <v/>
      </c>
      <c r="K80" s="226" t="str">
        <f>IF(D80&lt;&gt;0,IF(H80&gt;'Calcul Salaire'!$J$24,'Calcul Salaire'!$K$24,IF(H80&gt;'Calcul Salaire'!$J$23,'Calcul Salaire'!$K$23,IF(H80&gt;'Calcul Salaire'!$J$22,'Calcul Salaire'!$K$22,IF(H80&gt;'Calcul Salaire'!$J$21,'Calcul Salaire'!$K$21,IF(H80&gt;'Calcul Salaire'!$J$20,'Calcul Salaire'!$K$20,'Calcul Salaire'!$K$19))))),"")</f>
        <v/>
      </c>
      <c r="L80" s="193" t="str">
        <f t="shared" si="10"/>
        <v/>
      </c>
      <c r="M80" s="194" t="str">
        <f>IF(L80&lt;&gt;"",VLOOKUP(L80,GrilleSTAE!$A$4:$Q$29,2*(D80)),"")</f>
        <v/>
      </c>
      <c r="N80" s="195" t="str">
        <f t="shared" si="11"/>
        <v/>
      </c>
    </row>
    <row r="81" spans="1:14">
      <c r="A81" s="173"/>
      <c r="B81" s="173"/>
      <c r="C81" s="174"/>
      <c r="D81" s="175"/>
      <c r="E81" s="176"/>
      <c r="F81" s="175"/>
      <c r="G81" s="201" t="str">
        <f t="shared" si="7"/>
        <v/>
      </c>
      <c r="H81" s="193" t="str">
        <f t="shared" si="8"/>
        <v/>
      </c>
      <c r="I81" s="11" t="str">
        <f>IF(D81&lt;&gt;0,VLOOKUP(H81,' Echelon Max'!$B$4:$J$51,(D81+1)),"")</f>
        <v/>
      </c>
      <c r="J81" s="226" t="str">
        <f t="shared" si="9"/>
        <v/>
      </c>
      <c r="K81" s="226" t="str">
        <f>IF(D81&lt;&gt;0,IF(H81&gt;'Calcul Salaire'!$J$24,'Calcul Salaire'!$K$24,IF(H81&gt;'Calcul Salaire'!$J$23,'Calcul Salaire'!$K$23,IF(H81&gt;'Calcul Salaire'!$J$22,'Calcul Salaire'!$K$22,IF(H81&gt;'Calcul Salaire'!$J$21,'Calcul Salaire'!$K$21,IF(H81&gt;'Calcul Salaire'!$J$20,'Calcul Salaire'!$K$20,'Calcul Salaire'!$K$19))))),"")</f>
        <v/>
      </c>
      <c r="L81" s="193" t="str">
        <f t="shared" si="10"/>
        <v/>
      </c>
      <c r="M81" s="194" t="str">
        <f>IF(L81&lt;&gt;"",VLOOKUP(L81,GrilleSTAE!$A$4:$Q$29,2*(D81)),"")</f>
        <v/>
      </c>
      <c r="N81" s="195" t="str">
        <f t="shared" si="11"/>
        <v/>
      </c>
    </row>
    <row r="82" spans="1:14">
      <c r="A82" s="173"/>
      <c r="B82" s="173"/>
      <c r="C82" s="174"/>
      <c r="D82" s="175"/>
      <c r="E82" s="176"/>
      <c r="F82" s="175"/>
      <c r="G82" s="201" t="str">
        <f t="shared" si="7"/>
        <v/>
      </c>
      <c r="H82" s="193" t="str">
        <f t="shared" si="8"/>
        <v/>
      </c>
      <c r="I82" s="11" t="str">
        <f>IF(D82&lt;&gt;0,VLOOKUP(H82,' Echelon Max'!$B$4:$J$51,(D82+1)),"")</f>
        <v/>
      </c>
      <c r="J82" s="226" t="str">
        <f t="shared" si="9"/>
        <v/>
      </c>
      <c r="K82" s="226" t="str">
        <f>IF(D82&lt;&gt;0,IF(H82&gt;'Calcul Salaire'!$J$24,'Calcul Salaire'!$K$24,IF(H82&gt;'Calcul Salaire'!$J$23,'Calcul Salaire'!$K$23,IF(H82&gt;'Calcul Salaire'!$J$22,'Calcul Salaire'!$K$22,IF(H82&gt;'Calcul Salaire'!$J$21,'Calcul Salaire'!$K$21,IF(H82&gt;'Calcul Salaire'!$J$20,'Calcul Salaire'!$K$20,'Calcul Salaire'!$K$19))))),"")</f>
        <v/>
      </c>
      <c r="L82" s="193" t="str">
        <f t="shared" si="10"/>
        <v/>
      </c>
      <c r="M82" s="194" t="str">
        <f>IF(L82&lt;&gt;"",VLOOKUP(L82,GrilleSTAE!$A$4:$Q$29,2*(D82)),"")</f>
        <v/>
      </c>
      <c r="N82" s="195" t="str">
        <f t="shared" si="11"/>
        <v/>
      </c>
    </row>
    <row r="83" spans="1:14">
      <c r="A83" s="173"/>
      <c r="B83" s="173"/>
      <c r="C83" s="174"/>
      <c r="D83" s="175"/>
      <c r="E83" s="176"/>
      <c r="F83" s="175"/>
      <c r="G83" s="201" t="str">
        <f t="shared" si="7"/>
        <v/>
      </c>
      <c r="H83" s="193" t="str">
        <f t="shared" si="8"/>
        <v/>
      </c>
      <c r="I83" s="11" t="str">
        <f>IF(D83&lt;&gt;0,VLOOKUP(H83,' Echelon Max'!$B$4:$J$51,(D83+1)),"")</f>
        <v/>
      </c>
      <c r="J83" s="226" t="str">
        <f t="shared" si="9"/>
        <v/>
      </c>
      <c r="K83" s="226" t="str">
        <f>IF(D83&lt;&gt;0,IF(H83&gt;'Calcul Salaire'!$J$24,'Calcul Salaire'!$K$24,IF(H83&gt;'Calcul Salaire'!$J$23,'Calcul Salaire'!$K$23,IF(H83&gt;'Calcul Salaire'!$J$22,'Calcul Salaire'!$K$22,IF(H83&gt;'Calcul Salaire'!$J$21,'Calcul Salaire'!$K$21,IF(H83&gt;'Calcul Salaire'!$J$20,'Calcul Salaire'!$K$20,'Calcul Salaire'!$K$19))))),"")</f>
        <v/>
      </c>
      <c r="L83" s="193" t="str">
        <f t="shared" si="10"/>
        <v/>
      </c>
      <c r="M83" s="194" t="str">
        <f>IF(L83&lt;&gt;"",VLOOKUP(L83,GrilleSTAE!$A$4:$Q$29,2*(D83)),"")</f>
        <v/>
      </c>
      <c r="N83" s="195" t="str">
        <f t="shared" si="11"/>
        <v/>
      </c>
    </row>
    <row r="84" spans="1:14">
      <c r="A84" s="173"/>
      <c r="B84" s="173"/>
      <c r="C84" s="174"/>
      <c r="D84" s="175"/>
      <c r="E84" s="176"/>
      <c r="F84" s="175"/>
      <c r="G84" s="201" t="str">
        <f t="shared" si="7"/>
        <v/>
      </c>
      <c r="H84" s="193" t="str">
        <f t="shared" si="8"/>
        <v/>
      </c>
      <c r="I84" s="11" t="str">
        <f>IF(D84&lt;&gt;0,VLOOKUP(H84,' Echelon Max'!$B$4:$J$51,(D84+1)),"")</f>
        <v/>
      </c>
      <c r="J84" s="226" t="str">
        <f t="shared" si="9"/>
        <v/>
      </c>
      <c r="K84" s="226" t="str">
        <f>IF(D84&lt;&gt;0,IF(H84&gt;'Calcul Salaire'!$J$24,'Calcul Salaire'!$K$24,IF(H84&gt;'Calcul Salaire'!$J$23,'Calcul Salaire'!$K$23,IF(H84&gt;'Calcul Salaire'!$J$22,'Calcul Salaire'!$K$22,IF(H84&gt;'Calcul Salaire'!$J$21,'Calcul Salaire'!$K$21,IF(H84&gt;'Calcul Salaire'!$J$20,'Calcul Salaire'!$K$20,'Calcul Salaire'!$K$19))))),"")</f>
        <v/>
      </c>
      <c r="L84" s="193" t="str">
        <f t="shared" si="10"/>
        <v/>
      </c>
      <c r="M84" s="194" t="str">
        <f>IF(L84&lt;&gt;"",VLOOKUP(L84,GrilleSTAE!$A$4:$Q$29,2*(D84)),"")</f>
        <v/>
      </c>
      <c r="N84" s="195" t="str">
        <f t="shared" si="11"/>
        <v/>
      </c>
    </row>
    <row r="85" spans="1:14">
      <c r="A85" s="173"/>
      <c r="B85" s="173"/>
      <c r="C85" s="174"/>
      <c r="D85" s="175"/>
      <c r="E85" s="176"/>
      <c r="F85" s="175"/>
      <c r="G85" s="201" t="str">
        <f t="shared" si="7"/>
        <v/>
      </c>
      <c r="H85" s="193" t="str">
        <f t="shared" si="8"/>
        <v/>
      </c>
      <c r="I85" s="11" t="str">
        <f>IF(D85&lt;&gt;0,VLOOKUP(H85,' Echelon Max'!$B$4:$J$51,(D85+1)),"")</f>
        <v/>
      </c>
      <c r="J85" s="226" t="str">
        <f t="shared" si="9"/>
        <v/>
      </c>
      <c r="K85" s="226" t="str">
        <f>IF(D85&lt;&gt;0,IF(H85&gt;'Calcul Salaire'!$J$24,'Calcul Salaire'!$K$24,IF(H85&gt;'Calcul Salaire'!$J$23,'Calcul Salaire'!$K$23,IF(H85&gt;'Calcul Salaire'!$J$22,'Calcul Salaire'!$K$22,IF(H85&gt;'Calcul Salaire'!$J$21,'Calcul Salaire'!$K$21,IF(H85&gt;'Calcul Salaire'!$J$20,'Calcul Salaire'!$K$20,'Calcul Salaire'!$K$19))))),"")</f>
        <v/>
      </c>
      <c r="L85" s="193" t="str">
        <f t="shared" si="10"/>
        <v/>
      </c>
      <c r="M85" s="194" t="str">
        <f>IF(L85&lt;&gt;"",VLOOKUP(L85,GrilleSTAE!$A$4:$Q$29,2*(D85)),"")</f>
        <v/>
      </c>
      <c r="N85" s="195" t="str">
        <f t="shared" si="11"/>
        <v/>
      </c>
    </row>
    <row r="86" spans="1:14">
      <c r="A86" s="173"/>
      <c r="B86" s="173"/>
      <c r="C86" s="174"/>
      <c r="D86" s="175"/>
      <c r="E86" s="176"/>
      <c r="F86" s="175"/>
      <c r="G86" s="201" t="str">
        <f t="shared" si="7"/>
        <v/>
      </c>
      <c r="H86" s="193" t="str">
        <f t="shared" si="8"/>
        <v/>
      </c>
      <c r="I86" s="11" t="str">
        <f>IF(D86&lt;&gt;0,VLOOKUP(H86,' Echelon Max'!$B$4:$J$51,(D86+1)),"")</f>
        <v/>
      </c>
      <c r="J86" s="226" t="str">
        <f t="shared" si="9"/>
        <v/>
      </c>
      <c r="K86" s="226" t="str">
        <f>IF(D86&lt;&gt;0,IF(H86&gt;'Calcul Salaire'!$J$24,'Calcul Salaire'!$K$24,IF(H86&gt;'Calcul Salaire'!$J$23,'Calcul Salaire'!$K$23,IF(H86&gt;'Calcul Salaire'!$J$22,'Calcul Salaire'!$K$22,IF(H86&gt;'Calcul Salaire'!$J$21,'Calcul Salaire'!$K$21,IF(H86&gt;'Calcul Salaire'!$J$20,'Calcul Salaire'!$K$20,'Calcul Salaire'!$K$19))))),"")</f>
        <v/>
      </c>
      <c r="L86" s="193" t="str">
        <f t="shared" si="10"/>
        <v/>
      </c>
      <c r="M86" s="194" t="str">
        <f>IF(L86&lt;&gt;"",VLOOKUP(L86,GrilleSTAE!$A$4:$Q$29,2*(D86)),"")</f>
        <v/>
      </c>
      <c r="N86" s="195" t="str">
        <f t="shared" si="11"/>
        <v/>
      </c>
    </row>
  </sheetData>
  <sheetProtection algorithmName="SHA-512" hashValue="qj1Hpk1SeQlpiVUxVz1x74X4fj8l4zB1AbxiBzENRj6ew2RsImIJPgDdZ1WVO2bMErkeYUql3grTqhovLsh0gA==" saltValue="qLYaRSjXAFFjjAI7kFaJ3w==" spinCount="100000" sheet="1" deleteRows="0"/>
  <conditionalFormatting sqref="G6:G86">
    <cfRule type="expression" dxfId="2" priority="9">
      <formula>SUM($F6:$F6)&gt;$H6-18</formula>
    </cfRule>
  </conditionalFormatting>
  <conditionalFormatting sqref="L6:L86">
    <cfRule type="expression" dxfId="1" priority="10">
      <formula>SUM($F6:$F6)&gt;($H6-18)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E19DE8-8D2C-4680-801D-B2725833BF84}">
          <x14:formula1>
            <xm:f>'Calcul Salaire'!$C$3:$C$10</xm:f>
          </x14:formula1>
          <xm:sqref>D20:D86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DD535-A31E-4E9A-ACE6-FAF9AE243CB7}">
  <sheetPr codeName="Feuil2"/>
  <dimension ref="C1:L27"/>
  <sheetViews>
    <sheetView workbookViewId="0">
      <selection activeCell="J31" sqref="J31"/>
    </sheetView>
  </sheetViews>
  <sheetFormatPr baseColWidth="10" defaultRowHeight="12.75"/>
  <cols>
    <col min="8" max="9" width="11.42578125" customWidth="1"/>
    <col min="10" max="10" width="22.7109375" bestFit="1" customWidth="1"/>
    <col min="11" max="11" width="16.140625" customWidth="1"/>
    <col min="12" max="12" width="27.140625" customWidth="1"/>
  </cols>
  <sheetData>
    <row r="1" spans="3:12" ht="13.5" thickBot="1"/>
    <row r="2" spans="3:12" ht="13.5" thickBot="1">
      <c r="C2" s="140" t="s">
        <v>12</v>
      </c>
      <c r="D2" s="145" t="s">
        <v>36</v>
      </c>
      <c r="E2" s="138" t="s">
        <v>29</v>
      </c>
      <c r="F2" s="128"/>
      <c r="G2" s="128"/>
      <c r="H2" s="128"/>
      <c r="I2" s="128"/>
      <c r="J2" s="128"/>
      <c r="K2" s="128"/>
      <c r="L2" s="139"/>
    </row>
    <row r="3" spans="3:12">
      <c r="C3" s="143">
        <v>1</v>
      </c>
      <c r="D3" s="164">
        <v>0</v>
      </c>
      <c r="E3" s="191" t="s">
        <v>32</v>
      </c>
      <c r="F3" s="124"/>
      <c r="G3" s="124"/>
      <c r="H3" s="124"/>
      <c r="I3" s="124"/>
      <c r="J3" s="124"/>
      <c r="K3" s="124"/>
      <c r="L3" s="133"/>
    </row>
    <row r="4" spans="3:12">
      <c r="C4" s="143">
        <v>2</v>
      </c>
      <c r="D4" s="165">
        <v>0</v>
      </c>
      <c r="E4" s="191" t="s">
        <v>33</v>
      </c>
      <c r="F4" s="124"/>
      <c r="G4" s="124"/>
      <c r="H4" s="124"/>
      <c r="I4" s="124"/>
      <c r="J4" s="124"/>
      <c r="K4" s="124"/>
      <c r="L4" s="133"/>
    </row>
    <row r="5" spans="3:12">
      <c r="C5" s="143">
        <v>3</v>
      </c>
      <c r="D5" s="165">
        <v>0</v>
      </c>
      <c r="E5" s="191" t="s">
        <v>34</v>
      </c>
      <c r="F5" s="124"/>
      <c r="G5" s="124"/>
      <c r="H5" s="124"/>
      <c r="I5" s="124"/>
      <c r="J5" s="124"/>
      <c r="K5" s="124"/>
      <c r="L5" s="133"/>
    </row>
    <row r="6" spans="3:12">
      <c r="C6" s="143">
        <v>4</v>
      </c>
      <c r="D6" s="165">
        <v>0</v>
      </c>
      <c r="E6" s="191" t="s">
        <v>68</v>
      </c>
      <c r="F6" s="124"/>
      <c r="G6" s="124"/>
      <c r="H6" s="124"/>
      <c r="I6" s="124"/>
      <c r="J6" s="124"/>
      <c r="K6" s="124"/>
      <c r="L6" s="133"/>
    </row>
    <row r="7" spans="3:12">
      <c r="C7" s="143">
        <v>5</v>
      </c>
      <c r="D7" s="165">
        <v>0</v>
      </c>
      <c r="E7" s="191" t="s">
        <v>67</v>
      </c>
      <c r="F7" s="124"/>
      <c r="G7" s="124"/>
      <c r="H7" s="124"/>
      <c r="I7" s="124"/>
      <c r="J7" s="124"/>
      <c r="K7" s="124"/>
      <c r="L7" s="133"/>
    </row>
    <row r="8" spans="3:12">
      <c r="C8" s="143">
        <v>6</v>
      </c>
      <c r="D8" s="165">
        <v>0</v>
      </c>
      <c r="E8" s="191" t="s">
        <v>30</v>
      </c>
      <c r="F8" s="124"/>
      <c r="G8" s="124"/>
      <c r="H8" s="124"/>
      <c r="I8" s="124"/>
      <c r="J8" s="124"/>
      <c r="K8" s="124"/>
      <c r="L8" s="133"/>
    </row>
    <row r="9" spans="3:12">
      <c r="C9" s="143">
        <v>7</v>
      </c>
      <c r="D9" s="166">
        <v>0</v>
      </c>
      <c r="E9" s="191" t="s">
        <v>31</v>
      </c>
      <c r="F9" s="124"/>
      <c r="G9" s="124"/>
      <c r="H9" s="124"/>
      <c r="I9" s="124"/>
      <c r="J9" s="124"/>
      <c r="K9" s="124"/>
      <c r="L9" s="133"/>
    </row>
    <row r="10" spans="3:12" ht="13.5" thickBot="1">
      <c r="C10" s="144">
        <v>8</v>
      </c>
      <c r="D10" s="167">
        <v>0</v>
      </c>
      <c r="E10" s="192" t="s">
        <v>51</v>
      </c>
      <c r="F10" s="126"/>
      <c r="G10" s="126"/>
      <c r="H10" s="126"/>
      <c r="I10" s="126"/>
      <c r="J10" s="126"/>
      <c r="K10" s="126"/>
      <c r="L10" s="134"/>
    </row>
    <row r="11" spans="3:12" ht="13.5" thickBot="1">
      <c r="C11" s="111"/>
      <c r="D11" s="111"/>
      <c r="E11" s="123"/>
      <c r="F11" s="111"/>
      <c r="G11" s="111"/>
      <c r="H11" s="111"/>
      <c r="I11" s="111"/>
    </row>
    <row r="12" spans="3:12" ht="13.5" thickBot="1">
      <c r="C12" s="227" t="s">
        <v>83</v>
      </c>
      <c r="D12" s="230"/>
      <c r="E12" s="230"/>
      <c r="F12" s="228"/>
      <c r="G12" s="229">
        <v>41</v>
      </c>
    </row>
    <row r="13" spans="3:12" ht="13.5" thickBot="1"/>
    <row r="14" spans="3:12" ht="13.5" thickBot="1">
      <c r="C14" s="127" t="s">
        <v>26</v>
      </c>
      <c r="D14" s="128"/>
      <c r="E14" s="128"/>
      <c r="F14" s="128"/>
      <c r="G14" s="168">
        <v>3</v>
      </c>
      <c r="H14" s="122"/>
      <c r="I14" s="111"/>
    </row>
    <row r="15" spans="3:12">
      <c r="C15" s="147" t="s">
        <v>28</v>
      </c>
      <c r="D15" s="148"/>
      <c r="E15" s="148"/>
      <c r="F15" s="148"/>
      <c r="G15" s="169">
        <v>32509</v>
      </c>
      <c r="H15" s="111"/>
      <c r="I15" s="111"/>
    </row>
    <row r="16" spans="3:12" ht="13.9" customHeight="1" thickBot="1">
      <c r="C16" s="149" t="s">
        <v>84</v>
      </c>
      <c r="D16" s="150"/>
      <c r="E16" s="150"/>
      <c r="F16" s="150"/>
      <c r="G16" s="151">
        <f>IF(G15&lt;&gt;"",DATEDIF(G15,"01/01/2025","y"),"")</f>
        <v>36</v>
      </c>
      <c r="H16" s="231" t="s">
        <v>76</v>
      </c>
      <c r="I16" s="111"/>
    </row>
    <row r="17" spans="3:11" ht="13.5" thickBot="1"/>
    <row r="18" spans="3:11" ht="13.5" thickBot="1">
      <c r="C18" s="130" t="s">
        <v>37</v>
      </c>
      <c r="D18" s="131"/>
      <c r="E18" s="131"/>
      <c r="F18" s="131"/>
      <c r="G18" s="121" t="s">
        <v>35</v>
      </c>
      <c r="J18" s="222" t="s">
        <v>77</v>
      </c>
      <c r="K18" s="221" t="s">
        <v>78</v>
      </c>
    </row>
    <row r="19" spans="3:11" ht="13.5" thickBot="1">
      <c r="C19" s="130" t="s">
        <v>75</v>
      </c>
      <c r="D19" s="131"/>
      <c r="E19" s="131"/>
      <c r="F19" s="131"/>
      <c r="G19" s="171">
        <v>10</v>
      </c>
      <c r="J19" s="136" t="s">
        <v>79</v>
      </c>
      <c r="K19" s="219">
        <v>0</v>
      </c>
    </row>
    <row r="20" spans="3:11" ht="13.5" thickBot="1">
      <c r="C20" s="127" t="s">
        <v>54</v>
      </c>
      <c r="D20" s="128"/>
      <c r="E20" s="128"/>
      <c r="F20" s="128"/>
      <c r="G20" s="200">
        <f>IF(SUM(G19:G19)&gt;G16-18,CONCATENATE("Max ",G16-18," ans"),G16-18-G19)</f>
        <v>8</v>
      </c>
      <c r="J20" s="223">
        <v>30</v>
      </c>
      <c r="K20" s="219">
        <v>3</v>
      </c>
    </row>
    <row r="21" spans="3:11" ht="13.5" thickBot="1">
      <c r="F21" s="123"/>
      <c r="G21" s="111"/>
      <c r="H21" s="111"/>
      <c r="I21" s="111"/>
      <c r="J21" s="223">
        <v>35</v>
      </c>
      <c r="K21" s="219">
        <v>6</v>
      </c>
    </row>
    <row r="22" spans="3:11">
      <c r="C22" s="152" t="s">
        <v>73</v>
      </c>
      <c r="D22" s="125"/>
      <c r="E22" s="125"/>
      <c r="F22" s="129"/>
      <c r="G22" s="218">
        <f>VLOOKUP(G16,' Echelon Max'!B4:J51,(G14+1))</f>
        <v>16</v>
      </c>
      <c r="H22" s="111"/>
      <c r="I22" s="146"/>
      <c r="J22" s="223">
        <v>40</v>
      </c>
      <c r="K22" s="219">
        <v>9</v>
      </c>
    </row>
    <row r="23" spans="3:11">
      <c r="C23" s="213" t="s">
        <v>71</v>
      </c>
      <c r="D23" s="214"/>
      <c r="E23" s="214"/>
      <c r="F23" s="215"/>
      <c r="G23" s="216">
        <f>G19+1</f>
        <v>11</v>
      </c>
      <c r="H23" s="209"/>
      <c r="I23" s="209"/>
      <c r="J23" s="223">
        <v>45</v>
      </c>
      <c r="K23" s="219">
        <v>12</v>
      </c>
    </row>
    <row r="24" spans="3:11" ht="13.5" thickBot="1">
      <c r="C24" s="132" t="s">
        <v>72</v>
      </c>
      <c r="D24" s="124"/>
      <c r="E24" s="124"/>
      <c r="F24" s="211"/>
      <c r="G24" s="212">
        <f>IF(G16&gt;=50,$K$24,IF(G16&gt;=45,$K$23,IF(G16&gt;=40,$K$22,IF(G16&gt;=35,$K$21,IF(G16&gt;=30,K20,$K$19)))))</f>
        <v>6</v>
      </c>
      <c r="H24" s="111"/>
      <c r="I24" s="146"/>
      <c r="J24" s="224">
        <v>50</v>
      </c>
      <c r="K24" s="220">
        <v>15</v>
      </c>
    </row>
    <row r="25" spans="3:11" ht="13.5" thickBot="1">
      <c r="C25" s="127" t="s">
        <v>74</v>
      </c>
      <c r="D25" s="128"/>
      <c r="E25" s="128"/>
      <c r="F25" s="128"/>
      <c r="G25" s="205">
        <f>MAX(G24,MIN(G23,G22))</f>
        <v>11</v>
      </c>
      <c r="H25" s="210">
        <f ca="1">VLOOKUP(G25,GrilleSTAE!$A$4:$Q$29,2*(G14))</f>
        <v>5872.6500000000005</v>
      </c>
      <c r="I25" s="111"/>
    </row>
    <row r="26" spans="3:11" ht="13.5" thickBot="1">
      <c r="I26" s="111"/>
    </row>
    <row r="27" spans="3:11" ht="13.5" thickBot="1">
      <c r="C27" s="170" t="s">
        <v>47</v>
      </c>
      <c r="D27" s="170"/>
      <c r="E27" s="170"/>
      <c r="F27" s="170"/>
      <c r="G27" s="217"/>
      <c r="H27" s="111"/>
      <c r="I27" s="111"/>
    </row>
  </sheetData>
  <sheetProtection algorithmName="SHA-512" hashValue="BWf0B3Q0Cf1LgLUrFB16+2TDw0Tzl5Yp9q5kxY3q6tJhyX7YVzOvTb5cdg4jRycVHSF4aKm+HygEuNohSqOVrA==" saltValue="lUjPsQKjWMI9aw53+/n4vw==" spinCount="100000" sheet="1" objects="1" scenarios="1"/>
  <conditionalFormatting sqref="G20">
    <cfRule type="expression" dxfId="0" priority="1">
      <formula>SUM($G$19:$G$19)&gt;$G$16-18</formula>
    </cfRule>
  </conditionalFormatting>
  <dataValidations count="1">
    <dataValidation type="list" allowBlank="1" showInputMessage="1" showErrorMessage="1" sqref="G14" xr:uid="{B9E6CC46-0B3F-4923-9665-AA003D1E0E80}">
      <formula1>$C$3:$C$10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1A82E-7478-460D-8B48-A4B7C13915AB}">
  <sheetPr codeName="Feuil3"/>
  <dimension ref="A1:Y96"/>
  <sheetViews>
    <sheetView topLeftCell="A12" zoomScale="115" zoomScaleNormal="115" zoomScaleSheetLayoutView="100" workbookViewId="0">
      <selection activeCell="H33" sqref="H33"/>
    </sheetView>
  </sheetViews>
  <sheetFormatPr baseColWidth="10" defaultRowHeight="12.75"/>
  <cols>
    <col min="1" max="1" width="14.42578125" customWidth="1"/>
    <col min="2" max="7" width="9.42578125" customWidth="1"/>
    <col min="8" max="17" width="11.42578125" customWidth="1"/>
    <col min="18" max="18" width="11.5703125" style="11" bestFit="1" customWidth="1"/>
    <col min="21" max="21" width="13.42578125" customWidth="1"/>
    <col min="25" max="25" width="85.28515625" bestFit="1" customWidth="1"/>
  </cols>
  <sheetData>
    <row r="1" spans="1:25" ht="45" customHeight="1" thickBot="1">
      <c r="A1" s="240" t="s">
        <v>60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2"/>
    </row>
    <row r="2" spans="1:25" s="1" customFormat="1" ht="69" customHeight="1" thickBot="1">
      <c r="A2" s="162"/>
      <c r="B2" s="270" t="s">
        <v>65</v>
      </c>
      <c r="C2" s="257"/>
      <c r="D2" s="268" t="s">
        <v>63</v>
      </c>
      <c r="E2" s="271"/>
      <c r="F2" s="268" t="s">
        <v>64</v>
      </c>
      <c r="G2" s="271"/>
      <c r="H2" s="268" t="s">
        <v>69</v>
      </c>
      <c r="I2" s="257"/>
      <c r="J2" s="268" t="s">
        <v>61</v>
      </c>
      <c r="K2" s="257"/>
      <c r="L2" s="268" t="s">
        <v>62</v>
      </c>
      <c r="M2" s="257"/>
      <c r="N2" s="268" t="s">
        <v>66</v>
      </c>
      <c r="O2" s="257"/>
      <c r="P2" s="268" t="s">
        <v>50</v>
      </c>
      <c r="Q2" s="266"/>
      <c r="R2" s="251" t="s">
        <v>7</v>
      </c>
      <c r="Y2" s="206"/>
    </row>
    <row r="3" spans="1:25" s="1" customFormat="1" ht="26.25" thickBot="1">
      <c r="A3" s="162" t="s">
        <v>53</v>
      </c>
      <c r="B3" s="243">
        <v>1</v>
      </c>
      <c r="C3" s="244"/>
      <c r="D3" s="245">
        <v>2</v>
      </c>
      <c r="E3" s="257"/>
      <c r="F3" s="245">
        <v>3</v>
      </c>
      <c r="G3" s="257"/>
      <c r="H3" s="245">
        <v>4</v>
      </c>
      <c r="I3" s="257"/>
      <c r="J3" s="245">
        <v>5</v>
      </c>
      <c r="K3" s="257"/>
      <c r="L3" s="245">
        <v>6</v>
      </c>
      <c r="M3" s="257"/>
      <c r="N3" s="245">
        <v>7</v>
      </c>
      <c r="O3" s="257"/>
      <c r="P3" s="245">
        <v>8</v>
      </c>
      <c r="Q3" s="266"/>
      <c r="R3" s="259"/>
      <c r="Y3" s="207"/>
    </row>
    <row r="4" spans="1:25" s="179" customFormat="1" ht="15.75" customHeight="1">
      <c r="A4" s="177">
        <v>1</v>
      </c>
      <c r="B4" s="269">
        <f ca="1">MROUND(('GrilleCISA-LAE3'!F8+('Calcul Salaire'!$D$3*('GrilleCISA-LAE3'!G8-'GrilleCISA-LAE3'!F8)))*'Calcul Salaire'!$G$12/41,0.05)</f>
        <v>4174.95</v>
      </c>
      <c r="C4" s="256"/>
      <c r="D4" s="255">
        <f ca="1">MROUND(('GrilleCISA-LAE3'!H8+('Calcul Salaire'!$D$4*('GrilleCISA-LAE3'!I8-'GrilleCISA-LAE3'!H8)))*'Calcul Salaire'!$G$12/41,0.05)</f>
        <v>4425.7</v>
      </c>
      <c r="E4" s="256"/>
      <c r="F4" s="255">
        <f ca="1">MROUND(('GrilleCISA-LAE3'!J8+('Calcul Salaire'!$D$5*('GrilleCISA-LAE3'!K8-'GrilleCISA-LAE3'!J8)))*'Calcul Salaire'!$G$12/41,0.05)</f>
        <v>4943.3</v>
      </c>
      <c r="G4" s="256"/>
      <c r="H4" s="255">
        <f ca="1">MROUND(('GrilleCISA-LAE3'!L8+('Calcul Salaire'!$D$6*('GrilleCISA-LAE3'!M8-'GrilleCISA-LAE3'!L8)))*'Calcul Salaire'!$G$12/41,0.05)</f>
        <v>5477.1500000000005</v>
      </c>
      <c r="I4" s="256"/>
      <c r="J4" s="255">
        <f ca="1">MROUND(('GrilleCISA-LAE3'!N8+('Calcul Salaire'!$D$7*('GrilleCISA-LAE3'!O8-'GrilleCISA-LAE3'!N8)))*'Calcul Salaire'!$G$12/41,0.05)</f>
        <v>6289.05</v>
      </c>
      <c r="K4" s="256"/>
      <c r="L4" s="255">
        <f ca="1">MROUND(('GrilleCISA-LAE3'!P8+('Calcul Salaire'!$D$8*('GrilleCISA-LAE3'!Q8-'GrilleCISA-LAE3'!P8)))*'Calcul Salaire'!$G$12/41,0.05)</f>
        <v>6454.4000000000005</v>
      </c>
      <c r="M4" s="256"/>
      <c r="N4" s="255">
        <f ca="1">MROUND(('GrilleCISA-LAE3'!R8+('Calcul Salaire'!$D$9*('GrilleCISA-LAE3'!S8-'GrilleCISA-LAE3'!R8)))*'Calcul Salaire'!$G$12/41,0.05)</f>
        <v>6602.8</v>
      </c>
      <c r="O4" s="256"/>
      <c r="P4" s="255">
        <f ca="1">MROUND(('GrilleCISA-LAE3'!T8+('Calcul Salaire'!$D$10*('GrilleCISA-LAE3'!U8-'GrilleCISA-LAE3'!T8)))*'Calcul Salaire'!$G$12/41,0.05)</f>
        <v>7037.35</v>
      </c>
      <c r="Q4" s="267"/>
      <c r="R4" s="178"/>
      <c r="Y4" s="207"/>
    </row>
    <row r="5" spans="1:25" s="179" customFormat="1" ht="15.75" customHeight="1">
      <c r="A5" s="180">
        <v>2</v>
      </c>
      <c r="B5" s="260">
        <f ca="1">MROUND(('GrilleCISA-LAE3'!F9+('Calcul Salaire'!$D$3*('GrilleCISA-LAE3'!G9-'GrilleCISA-LAE3'!F9)))*'Calcul Salaire'!$G$12/41,0.05)</f>
        <v>4190.6000000000004</v>
      </c>
      <c r="C5" s="237"/>
      <c r="D5" s="236">
        <f ca="1">MROUND(('GrilleCISA-LAE3'!H9+('Calcul Salaire'!$D$4*('GrilleCISA-LAE3'!I9-'GrilleCISA-LAE3'!H9)))*'Calcul Salaire'!$G$12/41,0.05)</f>
        <v>4514.2</v>
      </c>
      <c r="E5" s="237"/>
      <c r="F5" s="236">
        <f ca="1">MROUND(('GrilleCISA-LAE3'!J9+('Calcul Salaire'!$D$5*('GrilleCISA-LAE3'!K9-'GrilleCISA-LAE3'!J9)))*'Calcul Salaire'!$G$12/41,0.05)</f>
        <v>5042.1500000000005</v>
      </c>
      <c r="G5" s="237"/>
      <c r="H5" s="236">
        <f ca="1">MROUND(('GrilleCISA-LAE3'!L9+('Calcul Salaire'!$D$6*('GrilleCISA-LAE3'!M9-'GrilleCISA-LAE3'!L9)))*'Calcul Salaire'!$G$12/41,0.05)</f>
        <v>5586.6500000000005</v>
      </c>
      <c r="I5" s="237"/>
      <c r="J5" s="236">
        <f ca="1">MROUND(('GrilleCISA-LAE3'!N9+('Calcul Salaire'!$D$7*('GrilleCISA-LAE3'!O9-'GrilleCISA-LAE3'!N9)))*'Calcul Salaire'!$G$12/41,0.05)</f>
        <v>6414.8</v>
      </c>
      <c r="K5" s="237"/>
      <c r="L5" s="236">
        <f ca="1">MROUND(('GrilleCISA-LAE3'!P9+('Calcul Salaire'!$D$8*('GrilleCISA-LAE3'!Q9-'GrilleCISA-LAE3'!P9)))*'Calcul Salaire'!$G$12/41,0.05)</f>
        <v>6583.4500000000007</v>
      </c>
      <c r="M5" s="237"/>
      <c r="N5" s="236">
        <f ca="1">MROUND(('GrilleCISA-LAE3'!R9+('Calcul Salaire'!$D$9*('GrilleCISA-LAE3'!S9-'GrilleCISA-LAE3'!R9)))*'Calcul Salaire'!$G$12/41,0.05)</f>
        <v>6734.9000000000005</v>
      </c>
      <c r="O5" s="237"/>
      <c r="P5" s="236">
        <f ca="1">MROUND(('GrilleCISA-LAE3'!T9+('Calcul Salaire'!$D$10*('GrilleCISA-LAE3'!U9-'GrilleCISA-LAE3'!T9)))*'Calcul Salaire'!$G$12/41,0.05)</f>
        <v>7178.05</v>
      </c>
      <c r="Q5" s="261"/>
      <c r="R5" s="181">
        <f t="shared" ref="R5:R29" ca="1" si="0">(D5-D4)/D4</f>
        <v>1.9996836658607679E-2</v>
      </c>
      <c r="Y5" s="207"/>
    </row>
    <row r="6" spans="1:25" s="179" customFormat="1" ht="15.75" customHeight="1">
      <c r="A6" s="180">
        <v>3</v>
      </c>
      <c r="B6" s="260">
        <f ca="1">MROUND(('GrilleCISA-LAE3'!F10+('Calcul Salaire'!$D$3*('GrilleCISA-LAE3'!G10-'GrilleCISA-LAE3'!F10)))*'Calcul Salaire'!$G$12/41,0.05)</f>
        <v>4215.05</v>
      </c>
      <c r="C6" s="237"/>
      <c r="D6" s="236">
        <f ca="1">MROUND(('GrilleCISA-LAE3'!H10+('Calcul Salaire'!$D$4*('GrilleCISA-LAE3'!I10-'GrilleCISA-LAE3'!H10)))*'Calcul Salaire'!$G$12/41,0.05)</f>
        <v>4602.7</v>
      </c>
      <c r="E6" s="237"/>
      <c r="F6" s="236">
        <f ca="1">MROUND(('GrilleCISA-LAE3'!J10+('Calcul Salaire'!$D$5*('GrilleCISA-LAE3'!K10-'GrilleCISA-LAE3'!J10)))*'Calcul Salaire'!$G$12/41,0.05)</f>
        <v>5141</v>
      </c>
      <c r="G6" s="237"/>
      <c r="H6" s="236">
        <f ca="1">MROUND(('GrilleCISA-LAE3'!L10+('Calcul Salaire'!$D$6*('GrilleCISA-LAE3'!M10-'GrilleCISA-LAE3'!L10)))*'Calcul Salaire'!$G$12/41,0.05)</f>
        <v>5696.1500000000005</v>
      </c>
      <c r="I6" s="237"/>
      <c r="J6" s="236">
        <f ca="1">MROUND(('GrilleCISA-LAE3'!N10+('Calcul Salaire'!$D$7*('GrilleCISA-LAE3'!O10-'GrilleCISA-LAE3'!N10)))*'Calcul Salaire'!$G$12/41,0.05)</f>
        <v>6540.6</v>
      </c>
      <c r="K6" s="237"/>
      <c r="L6" s="236">
        <f ca="1">MROUND(('GrilleCISA-LAE3'!P10+('Calcul Salaire'!$D$8*('GrilleCISA-LAE3'!Q10-'GrilleCISA-LAE3'!P10)))*'Calcul Salaire'!$G$12/41,0.05)</f>
        <v>6712.6</v>
      </c>
      <c r="M6" s="237"/>
      <c r="N6" s="236">
        <f ca="1">MROUND(('GrilleCISA-LAE3'!R10+('Calcul Salaire'!$D$9*('GrilleCISA-LAE3'!S10-'GrilleCISA-LAE3'!R10)))*'Calcul Salaire'!$G$12/41,0.05)</f>
        <v>6866.9000000000005</v>
      </c>
      <c r="O6" s="237"/>
      <c r="P6" s="236">
        <f ca="1">MROUND(('GrilleCISA-LAE3'!T10+('Calcul Salaire'!$D$10*('GrilleCISA-LAE3'!U10-'GrilleCISA-LAE3'!T10)))*'Calcul Salaire'!$G$12/41,0.05)</f>
        <v>7318.8</v>
      </c>
      <c r="Q6" s="261"/>
      <c r="R6" s="181">
        <f t="shared" ca="1" si="0"/>
        <v>1.9604802622834611E-2</v>
      </c>
      <c r="Y6" s="207"/>
    </row>
    <row r="7" spans="1:25" s="179" customFormat="1" ht="15.75" customHeight="1">
      <c r="A7" s="180">
        <v>4</v>
      </c>
      <c r="B7" s="260">
        <f ca="1">MROUND(('GrilleCISA-LAE3'!F11+('Calcul Salaire'!$D$3*('GrilleCISA-LAE3'!G11-'GrilleCISA-LAE3'!F11)))*'Calcul Salaire'!$G$12/41,0.05)</f>
        <v>4296.05</v>
      </c>
      <c r="C7" s="237"/>
      <c r="D7" s="236">
        <f ca="1">MROUND(('GrilleCISA-LAE3'!H11+('Calcul Salaire'!$D$4*('GrilleCISA-LAE3'!I11-'GrilleCISA-LAE3'!H11)))*'Calcul Salaire'!$G$12/41,0.05)</f>
        <v>4691.25</v>
      </c>
      <c r="E7" s="237"/>
      <c r="F7" s="236">
        <f ca="1">MROUND(('GrilleCISA-LAE3'!J11+('Calcul Salaire'!$D$5*('GrilleCISA-LAE3'!K11-'GrilleCISA-LAE3'!J11)))*'Calcul Salaire'!$G$12/41,0.05)</f>
        <v>5239.9500000000007</v>
      </c>
      <c r="G7" s="237"/>
      <c r="H7" s="236">
        <f ca="1">MROUND(('GrilleCISA-LAE3'!L11+('Calcul Salaire'!$D$6*('GrilleCISA-LAE3'!M11-'GrilleCISA-LAE3'!L11)))*'Calcul Salaire'!$G$12/41,0.05)</f>
        <v>5805.75</v>
      </c>
      <c r="I7" s="237"/>
      <c r="J7" s="236">
        <f ca="1">MROUND(('GrilleCISA-LAE3'!N11+('Calcul Salaire'!$D$7*('GrilleCISA-LAE3'!O11-'GrilleCISA-LAE3'!N11)))*'Calcul Salaire'!$G$12/41,0.05)</f>
        <v>6666.35</v>
      </c>
      <c r="K7" s="237"/>
      <c r="L7" s="236">
        <f ca="1">MROUND(('GrilleCISA-LAE3'!P11+('Calcul Salaire'!$D$8*('GrilleCISA-LAE3'!Q11-'GrilleCISA-LAE3'!P11)))*'Calcul Salaire'!$G$12/41,0.05)</f>
        <v>6841.7000000000007</v>
      </c>
      <c r="M7" s="237"/>
      <c r="N7" s="236">
        <f ca="1">MROUND(('GrilleCISA-LAE3'!R11+('Calcul Salaire'!$D$9*('GrilleCISA-LAE3'!S11-'GrilleCISA-LAE3'!R11)))*'Calcul Salaire'!$G$12/41,0.05)</f>
        <v>6998.9500000000007</v>
      </c>
      <c r="O7" s="237"/>
      <c r="P7" s="236">
        <f ca="1">MROUND(('GrilleCISA-LAE3'!T11+('Calcul Salaire'!$D$10*('GrilleCISA-LAE3'!U11-'GrilleCISA-LAE3'!T11)))*'Calcul Salaire'!$G$12/41,0.05)</f>
        <v>7459.55</v>
      </c>
      <c r="Q7" s="261"/>
      <c r="R7" s="181">
        <f t="shared" ca="1" si="0"/>
        <v>1.9238707715036867E-2</v>
      </c>
      <c r="Y7" s="207"/>
    </row>
    <row r="8" spans="1:25" s="179" customFormat="1" ht="15.75" customHeight="1">
      <c r="A8" s="180">
        <v>5</v>
      </c>
      <c r="B8" s="260">
        <f ca="1">MROUND(('GrilleCISA-LAE3'!F12+('Calcul Salaire'!$D$3*('GrilleCISA-LAE3'!G12-'GrilleCISA-LAE3'!F12)))*'Calcul Salaire'!$G$12/41,0.05)</f>
        <v>4377.1000000000004</v>
      </c>
      <c r="C8" s="237"/>
      <c r="D8" s="236">
        <f ca="1">MROUND(('GrilleCISA-LAE3'!H12+('Calcul Salaire'!$D$4*('GrilleCISA-LAE3'!I12-'GrilleCISA-LAE3'!H12)))*'Calcul Salaire'!$G$12/41,0.05)</f>
        <v>4779.8</v>
      </c>
      <c r="E8" s="237"/>
      <c r="F8" s="236">
        <f ca="1">MROUND(('GrilleCISA-LAE3'!J12+('Calcul Salaire'!$D$5*('GrilleCISA-LAE3'!K12-'GrilleCISA-LAE3'!J12)))*'Calcul Salaire'!$G$12/41,0.05)</f>
        <v>5338.75</v>
      </c>
      <c r="G8" s="237"/>
      <c r="H8" s="236">
        <f ca="1">MROUND(('GrilleCISA-LAE3'!L12+('Calcul Salaire'!$D$6*('GrilleCISA-LAE3'!M12-'GrilleCISA-LAE3'!L12)))*'Calcul Salaire'!$G$12/41,0.05)</f>
        <v>5915.3</v>
      </c>
      <c r="I8" s="237"/>
      <c r="J8" s="236">
        <f ca="1">MROUND(('GrilleCISA-LAE3'!N12+('Calcul Salaire'!$D$7*('GrilleCISA-LAE3'!O12-'GrilleCISA-LAE3'!N12)))*'Calcul Salaire'!$G$12/41,0.05)</f>
        <v>6792.1500000000005</v>
      </c>
      <c r="K8" s="237"/>
      <c r="L8" s="236">
        <f ca="1">MROUND(('GrilleCISA-LAE3'!P12+('Calcul Salaire'!$D$8*('GrilleCISA-LAE3'!Q12-'GrilleCISA-LAE3'!P12)))*'Calcul Salaire'!$G$12/41,0.05)</f>
        <v>6970.75</v>
      </c>
      <c r="M8" s="237"/>
      <c r="N8" s="236">
        <f ca="1">MROUND(('GrilleCISA-LAE3'!R12+('Calcul Salaire'!$D$9*('GrilleCISA-LAE3'!S12-'GrilleCISA-LAE3'!R12)))*'Calcul Salaire'!$G$12/41,0.05)</f>
        <v>7131.05</v>
      </c>
      <c r="O8" s="237"/>
      <c r="P8" s="236">
        <f ca="1">MROUND(('GrilleCISA-LAE3'!T12+('Calcul Salaire'!$D$10*('GrilleCISA-LAE3'!U12-'GrilleCISA-LAE3'!T12)))*'Calcul Salaire'!$G$12/41,0.05)</f>
        <v>7600.3</v>
      </c>
      <c r="Q8" s="261"/>
      <c r="R8" s="181">
        <f t="shared" ca="1" si="0"/>
        <v>1.8875566213695748E-2</v>
      </c>
      <c r="Y8" s="207"/>
    </row>
    <row r="9" spans="1:25" s="179" customFormat="1" ht="15.75" customHeight="1">
      <c r="A9" s="180">
        <v>6</v>
      </c>
      <c r="B9" s="260">
        <f ca="1">MROUND(('GrilleCISA-LAE3'!F13+('Calcul Salaire'!$D$3*('GrilleCISA-LAE3'!G13-'GrilleCISA-LAE3'!F13)))*'Calcul Salaire'!$G$12/41,0.05)</f>
        <v>4450.1000000000004</v>
      </c>
      <c r="C9" s="237"/>
      <c r="D9" s="236">
        <f ca="1">MROUND(('GrilleCISA-LAE3'!H13+('Calcul Salaire'!$D$4*('GrilleCISA-LAE3'!I13-'GrilleCISA-LAE3'!H13)))*'Calcul Salaire'!$G$12/41,0.05)</f>
        <v>4859.45</v>
      </c>
      <c r="E9" s="237"/>
      <c r="F9" s="236">
        <f ca="1">MROUND(('GrilleCISA-LAE3'!J13+('Calcul Salaire'!$D$5*('GrilleCISA-LAE3'!K13-'GrilleCISA-LAE3'!J13)))*'Calcul Salaire'!$G$12/41,0.05)</f>
        <v>5427.7000000000007</v>
      </c>
      <c r="G9" s="237"/>
      <c r="H9" s="236">
        <f ca="1">MROUND(('GrilleCISA-LAE3'!L13+('Calcul Salaire'!$D$6*('GrilleCISA-LAE3'!M13-'GrilleCISA-LAE3'!L13)))*'Calcul Salaire'!$G$12/41,0.05)</f>
        <v>6013.9000000000005</v>
      </c>
      <c r="I9" s="237"/>
      <c r="J9" s="236">
        <f ca="1">MROUND(('GrilleCISA-LAE3'!N13+('Calcul Salaire'!$D$7*('GrilleCISA-LAE3'!O13-'GrilleCISA-LAE3'!N13)))*'Calcul Salaire'!$G$12/41,0.05)</f>
        <v>6905.35</v>
      </c>
      <c r="K9" s="237"/>
      <c r="L9" s="236">
        <f ca="1">MROUND(('GrilleCISA-LAE3'!P13+('Calcul Salaire'!$D$8*('GrilleCISA-LAE3'!Q13-'GrilleCISA-LAE3'!P13)))*'Calcul Salaire'!$G$12/41,0.05)</f>
        <v>7086.9500000000007</v>
      </c>
      <c r="M9" s="237"/>
      <c r="N9" s="236">
        <f ca="1">MROUND(('GrilleCISA-LAE3'!R13+('Calcul Salaire'!$D$9*('GrilleCISA-LAE3'!S13-'GrilleCISA-LAE3'!R13)))*'Calcul Salaire'!$G$12/41,0.05)</f>
        <v>7249.9000000000005</v>
      </c>
      <c r="O9" s="237"/>
      <c r="P9" s="236">
        <f ca="1">MROUND(('GrilleCISA-LAE3'!T13+('Calcul Salaire'!$D$10*('GrilleCISA-LAE3'!U13-'GrilleCISA-LAE3'!T13)))*'Calcul Salaire'!$G$12/41,0.05)</f>
        <v>7727</v>
      </c>
      <c r="Q9" s="261"/>
      <c r="R9" s="181">
        <f t="shared" ca="1" si="0"/>
        <v>1.6663877149671456E-2</v>
      </c>
      <c r="Y9" s="207"/>
    </row>
    <row r="10" spans="1:25" s="179" customFormat="1" ht="15.75" customHeight="1">
      <c r="A10" s="180">
        <v>7</v>
      </c>
      <c r="B10" s="260">
        <f ca="1">MROUND(('GrilleCISA-LAE3'!F14+('Calcul Salaire'!$D$3*('GrilleCISA-LAE3'!G14-'GrilleCISA-LAE3'!F14)))*'Calcul Salaire'!$G$12/41,0.05)</f>
        <v>4523</v>
      </c>
      <c r="C10" s="237"/>
      <c r="D10" s="236">
        <f ca="1">MROUND(('GrilleCISA-LAE3'!H14+('Calcul Salaire'!$D$4*('GrilleCISA-LAE3'!I14-'GrilleCISA-LAE3'!H14)))*'Calcul Salaire'!$G$12/41,0.05)</f>
        <v>4939.1000000000004</v>
      </c>
      <c r="E10" s="237"/>
      <c r="F10" s="236">
        <f ca="1">MROUND(('GrilleCISA-LAE3'!J14+('Calcul Salaire'!$D$5*('GrilleCISA-LAE3'!K14-'GrilleCISA-LAE3'!J14)))*'Calcul Salaire'!$G$12/41,0.05)</f>
        <v>5516.75</v>
      </c>
      <c r="G10" s="237"/>
      <c r="H10" s="236">
        <f ca="1">MROUND(('GrilleCISA-LAE3'!L14+('Calcul Salaire'!$D$6*('GrilleCISA-LAE3'!M14-'GrilleCISA-LAE3'!L14)))*'Calcul Salaire'!$G$12/41,0.05)</f>
        <v>6112.4500000000007</v>
      </c>
      <c r="I10" s="237"/>
      <c r="J10" s="236">
        <f ca="1">MROUND(('GrilleCISA-LAE3'!N14+('Calcul Salaire'!$D$7*('GrilleCISA-LAE3'!O14-'GrilleCISA-LAE3'!N14)))*'Calcul Salaire'!$G$12/41,0.05)</f>
        <v>7018.5</v>
      </c>
      <c r="K10" s="237"/>
      <c r="L10" s="236">
        <f ca="1">MROUND(('GrilleCISA-LAE3'!P14+('Calcul Salaire'!$D$8*('GrilleCISA-LAE3'!Q14-'GrilleCISA-LAE3'!P14)))*'Calcul Salaire'!$G$12/41,0.05)</f>
        <v>7203.05</v>
      </c>
      <c r="M10" s="237"/>
      <c r="N10" s="236">
        <f ca="1">MROUND(('GrilleCISA-LAE3'!R14+('Calcul Salaire'!$D$9*('GrilleCISA-LAE3'!S14-'GrilleCISA-LAE3'!R14)))*'Calcul Salaire'!$G$12/41,0.05)</f>
        <v>7368.7000000000007</v>
      </c>
      <c r="O10" s="237"/>
      <c r="P10" s="236">
        <f ca="1">MROUND(('GrilleCISA-LAE3'!T14+('Calcul Salaire'!$D$10*('GrilleCISA-LAE3'!U14-'GrilleCISA-LAE3'!T14)))*'Calcul Salaire'!$G$12/41,0.05)</f>
        <v>7853.6500000000005</v>
      </c>
      <c r="Q10" s="261"/>
      <c r="R10" s="181">
        <f t="shared" ca="1" si="0"/>
        <v>1.6390743808455802E-2</v>
      </c>
    </row>
    <row r="11" spans="1:25" s="179" customFormat="1" ht="15.75" customHeight="1">
      <c r="A11" s="180">
        <v>8</v>
      </c>
      <c r="B11" s="260">
        <f ca="1">MROUND(('GrilleCISA-LAE3'!F15+('Calcul Salaire'!$D$3*('GrilleCISA-LAE3'!G15-'GrilleCISA-LAE3'!F15)))*'Calcul Salaire'!$G$12/41,0.05)</f>
        <v>4595.95</v>
      </c>
      <c r="C11" s="237"/>
      <c r="D11" s="236">
        <f ca="1">MROUND(('GrilleCISA-LAE3'!H15+('Calcul Salaire'!$D$4*('GrilleCISA-LAE3'!I15-'GrilleCISA-LAE3'!H15)))*'Calcul Salaire'!$G$12/41,0.05)</f>
        <v>5018.75</v>
      </c>
      <c r="E11" s="237"/>
      <c r="F11" s="236">
        <f ca="1">MROUND(('GrilleCISA-LAE3'!J15+('Calcul Salaire'!$D$5*('GrilleCISA-LAE3'!K15-'GrilleCISA-LAE3'!J15)))*'Calcul Salaire'!$G$12/41,0.05)</f>
        <v>5605.7000000000007</v>
      </c>
      <c r="G11" s="237"/>
      <c r="H11" s="236">
        <f ca="1">MROUND(('GrilleCISA-LAE3'!L15+('Calcul Salaire'!$D$6*('GrilleCISA-LAE3'!M15-'GrilleCISA-LAE3'!L15)))*'Calcul Salaire'!$G$12/41,0.05)</f>
        <v>6211.05</v>
      </c>
      <c r="I11" s="237"/>
      <c r="J11" s="236">
        <f ca="1">MROUND(('GrilleCISA-LAE3'!N15+('Calcul Salaire'!$D$7*('GrilleCISA-LAE3'!O15-'GrilleCISA-LAE3'!N15)))*'Calcul Salaire'!$G$12/41,0.05)</f>
        <v>7131.75</v>
      </c>
      <c r="K11" s="237"/>
      <c r="L11" s="236">
        <f ca="1">MROUND(('GrilleCISA-LAE3'!P15+('Calcul Salaire'!$D$8*('GrilleCISA-LAE3'!Q15-'GrilleCISA-LAE3'!P15)))*'Calcul Salaire'!$G$12/41,0.05)</f>
        <v>7319.3</v>
      </c>
      <c r="M11" s="237"/>
      <c r="N11" s="236">
        <f ca="1">MROUND(('GrilleCISA-LAE3'!R15+('Calcul Salaire'!$D$9*('GrilleCISA-LAE3'!S15-'GrilleCISA-LAE3'!R15)))*'Calcul Salaire'!$G$12/41,0.05)</f>
        <v>7487.6</v>
      </c>
      <c r="O11" s="237"/>
      <c r="P11" s="236">
        <f ca="1">MROUND(('GrilleCISA-LAE3'!T15+('Calcul Salaire'!$D$10*('GrilleCISA-LAE3'!U15-'GrilleCISA-LAE3'!T15)))*'Calcul Salaire'!$G$12/41,0.05)</f>
        <v>7980.35</v>
      </c>
      <c r="Q11" s="261"/>
      <c r="R11" s="181">
        <f t="shared" ca="1" si="0"/>
        <v>1.6126419793079636E-2</v>
      </c>
      <c r="Y11" s="207"/>
    </row>
    <row r="12" spans="1:25" s="179" customFormat="1" ht="15.75" customHeight="1">
      <c r="A12" s="180">
        <v>9</v>
      </c>
      <c r="B12" s="260">
        <f ca="1">MROUND(('GrilleCISA-LAE3'!F16+('Calcul Salaire'!$D$3*('GrilleCISA-LAE3'!G16-'GrilleCISA-LAE3'!F16)))*'Calcul Salaire'!$G$12/41,0.05)</f>
        <v>4668.95</v>
      </c>
      <c r="C12" s="237"/>
      <c r="D12" s="236">
        <f ca="1">MROUND(('GrilleCISA-LAE3'!H16+('Calcul Salaire'!$D$4*('GrilleCISA-LAE3'!I16-'GrilleCISA-LAE3'!H16)))*'Calcul Salaire'!$G$12/41,0.05)</f>
        <v>5098.4000000000005</v>
      </c>
      <c r="E12" s="237"/>
      <c r="F12" s="236">
        <f ca="1">MROUND(('GrilleCISA-LAE3'!J16+('Calcul Salaire'!$D$5*('GrilleCISA-LAE3'!K16-'GrilleCISA-LAE3'!J16)))*'Calcul Salaire'!$G$12/41,0.05)</f>
        <v>5694.6500000000005</v>
      </c>
      <c r="G12" s="237"/>
      <c r="H12" s="236">
        <f ca="1">MROUND(('GrilleCISA-LAE3'!L16+('Calcul Salaire'!$D$6*('GrilleCISA-LAE3'!M16-'GrilleCISA-LAE3'!L16)))*'Calcul Salaire'!$G$12/41,0.05)</f>
        <v>6309.7000000000007</v>
      </c>
      <c r="I12" s="237"/>
      <c r="J12" s="236">
        <f ca="1">MROUND(('GrilleCISA-LAE3'!N16+('Calcul Salaire'!$D$7*('GrilleCISA-LAE3'!O16-'GrilleCISA-LAE3'!N16)))*'Calcul Salaire'!$G$12/41,0.05)</f>
        <v>7244.9500000000007</v>
      </c>
      <c r="K12" s="237"/>
      <c r="L12" s="236">
        <f ca="1">MROUND(('GrilleCISA-LAE3'!P16+('Calcul Salaire'!$D$8*('GrilleCISA-LAE3'!Q16-'GrilleCISA-LAE3'!P16)))*'Calcul Salaire'!$G$12/41,0.05)</f>
        <v>7435.4500000000007</v>
      </c>
      <c r="M12" s="237"/>
      <c r="N12" s="236">
        <f ca="1">MROUND(('GrilleCISA-LAE3'!R16+('Calcul Salaire'!$D$9*('GrilleCISA-LAE3'!S16-'GrilleCISA-LAE3'!R16)))*'Calcul Salaire'!$G$12/41,0.05)</f>
        <v>7606.4500000000007</v>
      </c>
      <c r="O12" s="237"/>
      <c r="P12" s="236">
        <f ca="1">MROUND(('GrilleCISA-LAE3'!T16+('Calcul Salaire'!$D$10*('GrilleCISA-LAE3'!U16-'GrilleCISA-LAE3'!T16)))*'Calcul Salaire'!$G$12/41,0.05)</f>
        <v>8107</v>
      </c>
      <c r="Q12" s="261"/>
      <c r="R12" s="181">
        <f t="shared" ca="1" si="0"/>
        <v>1.5870485678704964E-2</v>
      </c>
    </row>
    <row r="13" spans="1:25" s="179" customFormat="1" ht="15.75" customHeight="1">
      <c r="A13" s="180">
        <v>10</v>
      </c>
      <c r="B13" s="260">
        <f ca="1">MROUND(('GrilleCISA-LAE3'!F17+('Calcul Salaire'!$D$3*('GrilleCISA-LAE3'!G17-'GrilleCISA-LAE3'!F17)))*'Calcul Salaire'!$G$12/41,0.05)</f>
        <v>4741.9000000000005</v>
      </c>
      <c r="C13" s="237"/>
      <c r="D13" s="236">
        <f ca="1">MROUND(('GrilleCISA-LAE3'!H17+('Calcul Salaire'!$D$4*('GrilleCISA-LAE3'!I17-'GrilleCISA-LAE3'!H17)))*'Calcul Salaire'!$G$12/41,0.05)</f>
        <v>5178.1000000000004</v>
      </c>
      <c r="E13" s="237"/>
      <c r="F13" s="236">
        <f ca="1">MROUND(('GrilleCISA-LAE3'!J17+('Calcul Salaire'!$D$5*('GrilleCISA-LAE3'!K17-'GrilleCISA-LAE3'!J17)))*'Calcul Salaire'!$G$12/41,0.05)</f>
        <v>5783.7000000000007</v>
      </c>
      <c r="G13" s="237"/>
      <c r="H13" s="236">
        <f ca="1">MROUND(('GrilleCISA-LAE3'!L17+('Calcul Salaire'!$D$6*('GrilleCISA-LAE3'!M17-'GrilleCISA-LAE3'!L17)))*'Calcul Salaire'!$G$12/41,0.05)</f>
        <v>6408.25</v>
      </c>
      <c r="I13" s="237"/>
      <c r="J13" s="236">
        <f ca="1">MROUND(('GrilleCISA-LAE3'!N17+('Calcul Salaire'!$D$7*('GrilleCISA-LAE3'!O17-'GrilleCISA-LAE3'!N17)))*'Calcul Salaire'!$G$12/41,0.05)</f>
        <v>7358.1</v>
      </c>
      <c r="K13" s="237"/>
      <c r="L13" s="236">
        <f ca="1">MROUND(('GrilleCISA-LAE3'!P17+('Calcul Salaire'!$D$8*('GrilleCISA-LAE3'!Q17-'GrilleCISA-LAE3'!P17)))*'Calcul Salaire'!$G$12/41,0.05)</f>
        <v>7551.6500000000005</v>
      </c>
      <c r="M13" s="237"/>
      <c r="N13" s="236">
        <f ca="1">MROUND(('GrilleCISA-LAE3'!R17+('Calcul Salaire'!$D$9*('GrilleCISA-LAE3'!S17-'GrilleCISA-LAE3'!R17)))*'Calcul Salaire'!$G$12/41,0.05)</f>
        <v>7725.3</v>
      </c>
      <c r="O13" s="237"/>
      <c r="P13" s="236">
        <f ca="1">MROUND(('GrilleCISA-LAE3'!T17+('Calcul Salaire'!$D$10*('GrilleCISA-LAE3'!U17-'GrilleCISA-LAE3'!T17)))*'Calcul Salaire'!$G$12/41,0.05)</f>
        <v>8233.65</v>
      </c>
      <c r="Q13" s="261"/>
      <c r="R13" s="181">
        <f t="shared" ca="1" si="0"/>
        <v>1.5632355248705439E-2</v>
      </c>
      <c r="Y13" s="207"/>
    </row>
    <row r="14" spans="1:25" s="179" customFormat="1" ht="15.75" customHeight="1">
      <c r="A14" s="180">
        <v>11</v>
      </c>
      <c r="B14" s="260">
        <f ca="1">MROUND(('GrilleCISA-LAE3'!F18+('Calcul Salaire'!$D$3*('GrilleCISA-LAE3'!G18-'GrilleCISA-LAE3'!F18)))*'Calcul Salaire'!$G$12/41,0.05)</f>
        <v>4814.8</v>
      </c>
      <c r="C14" s="237"/>
      <c r="D14" s="236">
        <f ca="1">MROUND(('GrilleCISA-LAE3'!H18+('Calcul Salaire'!$D$4*('GrilleCISA-LAE3'!I18-'GrilleCISA-LAE3'!H18)))*'Calcul Salaire'!$G$12/41,0.05)</f>
        <v>5257.75</v>
      </c>
      <c r="E14" s="237"/>
      <c r="F14" s="236">
        <f ca="1">MROUND(('GrilleCISA-LAE3'!J18+('Calcul Salaire'!$D$5*('GrilleCISA-LAE3'!K18-'GrilleCISA-LAE3'!J18)))*'Calcul Salaire'!$G$12/41,0.05)</f>
        <v>5872.6500000000005</v>
      </c>
      <c r="G14" s="237"/>
      <c r="H14" s="236">
        <f ca="1">MROUND(('GrilleCISA-LAE3'!L18+('Calcul Salaire'!$D$6*('GrilleCISA-LAE3'!M18-'GrilleCISA-LAE3'!L18)))*'Calcul Salaire'!$G$12/41,0.05)</f>
        <v>6506.85</v>
      </c>
      <c r="I14" s="237"/>
      <c r="J14" s="236">
        <f ca="1">MROUND(('GrilleCISA-LAE3'!N18+('Calcul Salaire'!$D$7*('GrilleCISA-LAE3'!O18-'GrilleCISA-LAE3'!N18)))*'Calcul Salaire'!$G$12/41,0.05)</f>
        <v>7471.4000000000005</v>
      </c>
      <c r="K14" s="237"/>
      <c r="L14" s="236">
        <f ca="1">MROUND(('GrilleCISA-LAE3'!P18+('Calcul Salaire'!$D$8*('GrilleCISA-LAE3'!Q18-'GrilleCISA-LAE3'!P18)))*'Calcul Salaire'!$G$12/41,0.05)</f>
        <v>7667.85</v>
      </c>
      <c r="M14" s="237"/>
      <c r="N14" s="236">
        <f ca="1">MROUND(('GrilleCISA-LAE3'!R18+('Calcul Salaire'!$D$9*('GrilleCISA-LAE3'!S18-'GrilleCISA-LAE3'!R18)))*'Calcul Salaire'!$G$12/41,0.05)</f>
        <v>7844.1</v>
      </c>
      <c r="O14" s="237"/>
      <c r="P14" s="236">
        <f ca="1">MROUND(('GrilleCISA-LAE3'!T18+('Calcul Salaire'!$D$10*('GrilleCISA-LAE3'!U18-'GrilleCISA-LAE3'!T18)))*'Calcul Salaire'!$G$12/41,0.05)</f>
        <v>8360.35</v>
      </c>
      <c r="Q14" s="261"/>
      <c r="R14" s="181">
        <f t="shared" ca="1" si="0"/>
        <v>1.5382089955775212E-2</v>
      </c>
    </row>
    <row r="15" spans="1:25" s="179" customFormat="1" ht="15.75" customHeight="1">
      <c r="A15" s="180">
        <v>12</v>
      </c>
      <c r="B15" s="260">
        <f ca="1">MROUND(('GrilleCISA-LAE3'!F19+('Calcul Salaire'!$D$3*('GrilleCISA-LAE3'!G19-'GrilleCISA-LAE3'!F19)))*'Calcul Salaire'!$G$12/41,0.05)</f>
        <v>4879.7</v>
      </c>
      <c r="C15" s="237"/>
      <c r="D15" s="236">
        <f ca="1">MROUND(('GrilleCISA-LAE3'!H19+('Calcul Salaire'!$D$4*('GrilleCISA-LAE3'!I19-'GrilleCISA-LAE3'!H19)))*'Calcul Salaire'!$G$12/41,0.05)</f>
        <v>5328.55</v>
      </c>
      <c r="E15" s="237"/>
      <c r="F15" s="236">
        <f ca="1">MROUND(('GrilleCISA-LAE3'!J19+('Calcul Salaire'!$D$5*('GrilleCISA-LAE3'!K19-'GrilleCISA-LAE3'!J19)))*'Calcul Salaire'!$G$12/41,0.05)</f>
        <v>5951.75</v>
      </c>
      <c r="G15" s="237"/>
      <c r="H15" s="236">
        <f ca="1">MROUND(('GrilleCISA-LAE3'!L19+('Calcul Salaire'!$D$6*('GrilleCISA-LAE3'!M19-'GrilleCISA-LAE3'!L19)))*'Calcul Salaire'!$G$12/41,0.05)</f>
        <v>6594.4500000000007</v>
      </c>
      <c r="I15" s="237"/>
      <c r="J15" s="236">
        <f ca="1">MROUND(('GrilleCISA-LAE3'!N19+('Calcul Salaire'!$D$7*('GrilleCISA-LAE3'!O19-'GrilleCISA-LAE3'!N19)))*'Calcul Salaire'!$G$12/41,0.05)</f>
        <v>7572</v>
      </c>
      <c r="K15" s="237"/>
      <c r="L15" s="236">
        <f ca="1">MROUND(('GrilleCISA-LAE3'!P19+('Calcul Salaire'!$D$8*('GrilleCISA-LAE3'!Q19-'GrilleCISA-LAE3'!P19)))*'Calcul Salaire'!$G$12/41,0.05)</f>
        <v>7771.1</v>
      </c>
      <c r="M15" s="237"/>
      <c r="N15" s="236">
        <f ca="1">MROUND(('GrilleCISA-LAE3'!R19+('Calcul Salaire'!$D$9*('GrilleCISA-LAE3'!S19-'GrilleCISA-LAE3'!R19)))*'Calcul Salaire'!$G$12/41,0.05)</f>
        <v>7949.8</v>
      </c>
      <c r="O15" s="237"/>
      <c r="P15" s="236">
        <f ca="1">MROUND(('GrilleCISA-LAE3'!T19+('Calcul Salaire'!$D$10*('GrilleCISA-LAE3'!U19-'GrilleCISA-LAE3'!T19)))*'Calcul Salaire'!$G$12/41,0.05)</f>
        <v>8472.9500000000007</v>
      </c>
      <c r="Q15" s="261"/>
      <c r="R15" s="181">
        <f t="shared" ca="1" si="0"/>
        <v>1.3465836146640708E-2</v>
      </c>
      <c r="Y15" s="207"/>
    </row>
    <row r="16" spans="1:25" s="179" customFormat="1" ht="15.75" customHeight="1">
      <c r="A16" s="180">
        <v>13</v>
      </c>
      <c r="B16" s="260">
        <f ca="1">MROUND(('GrilleCISA-LAE3'!F20+('Calcul Salaire'!$D$3*('GrilleCISA-LAE3'!G20-'GrilleCISA-LAE3'!F20)))*'Calcul Salaire'!$G$12/41,0.05)</f>
        <v>4944.55</v>
      </c>
      <c r="C16" s="237"/>
      <c r="D16" s="236">
        <f ca="1">MROUND(('GrilleCISA-LAE3'!H20+('Calcul Salaire'!$D$4*('GrilleCISA-LAE3'!I20-'GrilleCISA-LAE3'!H20)))*'Calcul Salaire'!$G$12/41,0.05)</f>
        <v>5399.35</v>
      </c>
      <c r="E16" s="237"/>
      <c r="F16" s="236">
        <f ca="1">MROUND(('GrilleCISA-LAE3'!J20+('Calcul Salaire'!$D$5*('GrilleCISA-LAE3'!K20-'GrilleCISA-LAE3'!J20)))*'Calcul Salaire'!$G$12/41,0.05)</f>
        <v>6030.85</v>
      </c>
      <c r="G16" s="237"/>
      <c r="H16" s="236">
        <f ca="1">MROUND(('GrilleCISA-LAE3'!L20+('Calcul Salaire'!$D$6*('GrilleCISA-LAE3'!M20-'GrilleCISA-LAE3'!L20)))*'Calcul Salaire'!$G$12/41,0.05)</f>
        <v>6682.05</v>
      </c>
      <c r="I16" s="237"/>
      <c r="J16" s="236">
        <f ca="1">MROUND(('GrilleCISA-LAE3'!N20+('Calcul Salaire'!$D$7*('GrilleCISA-LAE3'!O20-'GrilleCISA-LAE3'!N20)))*'Calcul Salaire'!$G$12/41,0.05)</f>
        <v>7672.6</v>
      </c>
      <c r="K16" s="237"/>
      <c r="L16" s="236">
        <f ca="1">MROUND(('GrilleCISA-LAE3'!P20+('Calcul Salaire'!$D$8*('GrilleCISA-LAE3'!Q20-'GrilleCISA-LAE3'!P20)))*'Calcul Salaire'!$G$12/41,0.05)</f>
        <v>7874.4000000000005</v>
      </c>
      <c r="M16" s="237"/>
      <c r="N16" s="236">
        <f ca="1">MROUND(('GrilleCISA-LAE3'!R20+('Calcul Salaire'!$D$9*('GrilleCISA-LAE3'!S20-'GrilleCISA-LAE3'!R20)))*'Calcul Salaire'!$G$12/41,0.05)</f>
        <v>8055.4500000000007</v>
      </c>
      <c r="O16" s="237"/>
      <c r="P16" s="236">
        <f ca="1">MROUND(('GrilleCISA-LAE3'!T20+('Calcul Salaire'!$D$10*('GrilleCISA-LAE3'!U20-'GrilleCISA-LAE3'!T20)))*'Calcul Salaire'!$G$12/41,0.05)</f>
        <v>8585.5</v>
      </c>
      <c r="Q16" s="261"/>
      <c r="R16" s="181">
        <f t="shared" ca="1" si="0"/>
        <v>1.3286916703418411E-2</v>
      </c>
    </row>
    <row r="17" spans="1:25" s="179" customFormat="1" ht="15.75" customHeight="1">
      <c r="A17" s="180">
        <v>14</v>
      </c>
      <c r="B17" s="260">
        <f ca="1">MROUND(('GrilleCISA-LAE3'!F21+('Calcul Salaire'!$D$3*('GrilleCISA-LAE3'!G21-'GrilleCISA-LAE3'!F21)))*'Calcul Salaire'!$G$12/41,0.05)</f>
        <v>5009.3500000000004</v>
      </c>
      <c r="C17" s="237"/>
      <c r="D17" s="236">
        <f ca="1">MROUND(('GrilleCISA-LAE3'!H21+('Calcul Salaire'!$D$4*('GrilleCISA-LAE3'!I21-'GrilleCISA-LAE3'!H21)))*'Calcul Salaire'!$G$12/41,0.05)</f>
        <v>5470.1500000000005</v>
      </c>
      <c r="E17" s="237"/>
      <c r="F17" s="236">
        <f ca="1">MROUND(('GrilleCISA-LAE3'!J21+('Calcul Salaire'!$D$5*('GrilleCISA-LAE3'!K21-'GrilleCISA-LAE3'!J21)))*'Calcul Salaire'!$G$12/41,0.05)</f>
        <v>6109.9500000000007</v>
      </c>
      <c r="G17" s="237"/>
      <c r="H17" s="236">
        <f ca="1">MROUND(('GrilleCISA-LAE3'!L21+('Calcul Salaire'!$D$6*('GrilleCISA-LAE3'!M21-'GrilleCISA-LAE3'!L21)))*'Calcul Salaire'!$G$12/41,0.05)</f>
        <v>6769.75</v>
      </c>
      <c r="I17" s="237"/>
      <c r="J17" s="236">
        <f ca="1">MROUND(('GrilleCISA-LAE3'!N21+('Calcul Salaire'!$D$7*('GrilleCISA-LAE3'!O21-'GrilleCISA-LAE3'!N21)))*'Calcul Salaire'!$G$12/41,0.05)</f>
        <v>7773.25</v>
      </c>
      <c r="K17" s="237"/>
      <c r="L17" s="236">
        <f ca="1">MROUND(('GrilleCISA-LAE3'!P21+('Calcul Salaire'!$D$8*('GrilleCISA-LAE3'!Q21-'GrilleCISA-LAE3'!P21)))*'Calcul Salaire'!$G$12/41,0.05)</f>
        <v>7977.6500000000005</v>
      </c>
      <c r="M17" s="237"/>
      <c r="N17" s="236">
        <f ca="1">MROUND(('GrilleCISA-LAE3'!R21+('Calcul Salaire'!$D$9*('GrilleCISA-LAE3'!S21-'GrilleCISA-LAE3'!R21)))*'Calcul Salaire'!$G$12/41,0.05)</f>
        <v>8161.05</v>
      </c>
      <c r="O17" s="237"/>
      <c r="P17" s="236">
        <f ca="1">MROUND(('GrilleCISA-LAE3'!T21+('Calcul Salaire'!$D$10*('GrilleCISA-LAE3'!U21-'GrilleCISA-LAE3'!T21)))*'Calcul Salaire'!$G$12/41,0.05)</f>
        <v>8698.1</v>
      </c>
      <c r="Q17" s="261"/>
      <c r="R17" s="181">
        <f t="shared" ca="1" si="0"/>
        <v>1.3112689490401655E-2</v>
      </c>
      <c r="Y17" s="207"/>
    </row>
    <row r="18" spans="1:25" s="179" customFormat="1" ht="15.75" customHeight="1">
      <c r="A18" s="180">
        <v>15</v>
      </c>
      <c r="B18" s="260">
        <f ca="1">MROUND(('GrilleCISA-LAE3'!F22+('Calcul Salaire'!$D$3*('GrilleCISA-LAE3'!G22-'GrilleCISA-LAE3'!F22)))*'Calcul Salaire'!$G$12/41,0.05)</f>
        <v>5074.25</v>
      </c>
      <c r="C18" s="237"/>
      <c r="D18" s="236">
        <f ca="1">MROUND(('GrilleCISA-LAE3'!H22+('Calcul Salaire'!$D$4*('GrilleCISA-LAE3'!I22-'GrilleCISA-LAE3'!H22)))*'Calcul Salaire'!$G$12/41,0.05)</f>
        <v>5540.9500000000007</v>
      </c>
      <c r="E18" s="237"/>
      <c r="F18" s="236">
        <f ca="1">MROUND(('GrilleCISA-LAE3'!J22+('Calcul Salaire'!$D$5*('GrilleCISA-LAE3'!K22-'GrilleCISA-LAE3'!J22)))*'Calcul Salaire'!$G$12/41,0.05)</f>
        <v>6189</v>
      </c>
      <c r="G18" s="237"/>
      <c r="H18" s="236">
        <f ca="1">MROUND(('GrilleCISA-LAE3'!L22+('Calcul Salaire'!$D$6*('GrilleCISA-LAE3'!M22-'GrilleCISA-LAE3'!L22)))*'Calcul Salaire'!$G$12/41,0.05)</f>
        <v>6857.35</v>
      </c>
      <c r="I18" s="237"/>
      <c r="J18" s="236">
        <f ca="1">MROUND(('GrilleCISA-LAE3'!N22+('Calcul Salaire'!$D$7*('GrilleCISA-LAE3'!O22-'GrilleCISA-LAE3'!N22)))*'Calcul Salaire'!$G$12/41,0.05)</f>
        <v>7873.85</v>
      </c>
      <c r="K18" s="237"/>
      <c r="L18" s="236">
        <f ca="1">MROUND(('GrilleCISA-LAE3'!P22+('Calcul Salaire'!$D$8*('GrilleCISA-LAE3'!Q22-'GrilleCISA-LAE3'!P22)))*'Calcul Salaire'!$G$12/41,0.05)</f>
        <v>8080.9500000000007</v>
      </c>
      <c r="M18" s="237"/>
      <c r="N18" s="236">
        <f ca="1">MROUND(('GrilleCISA-LAE3'!R22+('Calcul Salaire'!$D$9*('GrilleCISA-LAE3'!S22-'GrilleCISA-LAE3'!R22)))*'Calcul Salaire'!$G$12/41,0.05)</f>
        <v>8266.7000000000007</v>
      </c>
      <c r="O18" s="237"/>
      <c r="P18" s="236">
        <f ca="1">MROUND(('GrilleCISA-LAE3'!T22+('Calcul Salaire'!$D$10*('GrilleCISA-LAE3'!U22-'GrilleCISA-LAE3'!T22)))*'Calcul Salaire'!$G$12/41,0.05)</f>
        <v>8810.75</v>
      </c>
      <c r="Q18" s="261"/>
      <c r="R18" s="181">
        <f t="shared" ca="1" si="0"/>
        <v>1.2942972313373522E-2</v>
      </c>
    </row>
    <row r="19" spans="1:25" s="179" customFormat="1" ht="15.75" customHeight="1">
      <c r="A19" s="180">
        <v>16</v>
      </c>
      <c r="B19" s="260">
        <f ca="1">MROUND(('GrilleCISA-LAE3'!F23+('Calcul Salaire'!$D$3*('GrilleCISA-LAE3'!G23-'GrilleCISA-LAE3'!F23)))*'Calcul Salaire'!$G$12/41,0.05)</f>
        <v>5139.05</v>
      </c>
      <c r="C19" s="237"/>
      <c r="D19" s="236">
        <f ca="1">MROUND(('GrilleCISA-LAE3'!H23+('Calcul Salaire'!$D$4*('GrilleCISA-LAE3'!I23-'GrilleCISA-LAE3'!H23)))*'Calcul Salaire'!$G$12/41,0.05)</f>
        <v>5611.75</v>
      </c>
      <c r="E19" s="237"/>
      <c r="F19" s="236">
        <f ca="1">MROUND(('GrilleCISA-LAE3'!J23+('Calcul Salaire'!$D$5*('GrilleCISA-LAE3'!K23-'GrilleCISA-LAE3'!J23)))*'Calcul Salaire'!$G$12/41,0.05)</f>
        <v>6268.05</v>
      </c>
      <c r="G19" s="237"/>
      <c r="H19" s="236">
        <f ca="1">MROUND(('GrilleCISA-LAE3'!L23+('Calcul Salaire'!$D$6*('GrilleCISA-LAE3'!M23-'GrilleCISA-LAE3'!L23)))*'Calcul Salaire'!$G$12/41,0.05)</f>
        <v>6944.9500000000007</v>
      </c>
      <c r="I19" s="237"/>
      <c r="J19" s="236">
        <f ca="1">MROUND(('GrilleCISA-LAE3'!N23+('Calcul Salaire'!$D$7*('GrilleCISA-LAE3'!O23-'GrilleCISA-LAE3'!N23)))*'Calcul Salaire'!$G$12/41,0.05)</f>
        <v>7974.4500000000007</v>
      </c>
      <c r="K19" s="237"/>
      <c r="L19" s="236">
        <f ca="1">MROUND(('GrilleCISA-LAE3'!P23+('Calcul Salaire'!$D$8*('GrilleCISA-LAE3'!Q23-'GrilleCISA-LAE3'!P23)))*'Calcul Salaire'!$G$12/41,0.05)</f>
        <v>8184.2000000000007</v>
      </c>
      <c r="M19" s="237"/>
      <c r="N19" s="236">
        <f ca="1">MROUND(('GrilleCISA-LAE3'!R23+('Calcul Salaire'!$D$9*('GrilleCISA-LAE3'!S23-'GrilleCISA-LAE3'!R23)))*'Calcul Salaire'!$G$12/41,0.05)</f>
        <v>8372.35</v>
      </c>
      <c r="O19" s="237"/>
      <c r="P19" s="236">
        <f ca="1">MROUND(('GrilleCISA-LAE3'!T23+('Calcul Salaire'!$D$10*('GrilleCISA-LAE3'!U23-'GrilleCISA-LAE3'!T23)))*'Calcul Salaire'!$G$12/41,0.05)</f>
        <v>8923.3000000000011</v>
      </c>
      <c r="Q19" s="261"/>
      <c r="R19" s="181">
        <f t="shared" ca="1" si="0"/>
        <v>1.277759229013062E-2</v>
      </c>
    </row>
    <row r="20" spans="1:25" s="179" customFormat="1" ht="15.75" customHeight="1">
      <c r="A20" s="180">
        <v>17</v>
      </c>
      <c r="B20" s="260">
        <f ca="1">MROUND(('GrilleCISA-LAE3'!F24+('Calcul Salaire'!$D$3*('GrilleCISA-LAE3'!G24-'GrilleCISA-LAE3'!F24)))*'Calcul Salaire'!$G$12/41,0.05)</f>
        <v>5203.9000000000005</v>
      </c>
      <c r="C20" s="237"/>
      <c r="D20" s="236">
        <f ca="1">MROUND(('GrilleCISA-LAE3'!H24+('Calcul Salaire'!$D$4*('GrilleCISA-LAE3'!I24-'GrilleCISA-LAE3'!H24)))*'Calcul Salaire'!$G$12/41,0.05)</f>
        <v>5682.6</v>
      </c>
      <c r="E20" s="237"/>
      <c r="F20" s="236">
        <f ca="1">MROUND(('GrilleCISA-LAE3'!J24+('Calcul Salaire'!$D$5*('GrilleCISA-LAE3'!K24-'GrilleCISA-LAE3'!J24)))*'Calcul Salaire'!$G$12/41,0.05)</f>
        <v>6347.2000000000007</v>
      </c>
      <c r="G20" s="237"/>
      <c r="H20" s="236">
        <f ca="1">MROUND(('GrilleCISA-LAE3'!L24+('Calcul Salaire'!$D$6*('GrilleCISA-LAE3'!M24-'GrilleCISA-LAE3'!L24)))*'Calcul Salaire'!$G$12/41,0.05)</f>
        <v>7032.6500000000005</v>
      </c>
      <c r="I20" s="237"/>
      <c r="J20" s="236">
        <f ca="1">MROUND(('GrilleCISA-LAE3'!N24+('Calcul Salaire'!$D$7*('GrilleCISA-LAE3'!O24-'GrilleCISA-LAE3'!N24)))*'Calcul Salaire'!$G$12/41,0.05)</f>
        <v>8075.1</v>
      </c>
      <c r="K20" s="237"/>
      <c r="L20" s="236">
        <f ca="1">MROUND(('GrilleCISA-LAE3'!P24+('Calcul Salaire'!$D$8*('GrilleCISA-LAE3'!Q24-'GrilleCISA-LAE3'!P24)))*'Calcul Salaire'!$G$12/41,0.05)</f>
        <v>8287.5</v>
      </c>
      <c r="M20" s="237"/>
      <c r="N20" s="236">
        <f ca="1">MROUND(('GrilleCISA-LAE3'!R24+('Calcul Salaire'!$D$9*('GrilleCISA-LAE3'!S24-'GrilleCISA-LAE3'!R24)))*'Calcul Salaire'!$G$12/41,0.05)</f>
        <v>8477.9500000000007</v>
      </c>
      <c r="O20" s="237"/>
      <c r="P20" s="236">
        <f ca="1">MROUND(('GrilleCISA-LAE3'!T24+('Calcul Salaire'!$D$10*('GrilleCISA-LAE3'!U24-'GrilleCISA-LAE3'!T24)))*'Calcul Salaire'!$G$12/41,0.05)</f>
        <v>9035.9</v>
      </c>
      <c r="Q20" s="261"/>
      <c r="R20" s="181">
        <f t="shared" ca="1" si="0"/>
        <v>1.2625295139662381E-2</v>
      </c>
    </row>
    <row r="21" spans="1:25" s="179" customFormat="1" ht="15.75" customHeight="1">
      <c r="A21" s="180">
        <v>18</v>
      </c>
      <c r="B21" s="260">
        <f ca="1">MROUND(('GrilleCISA-LAE3'!F25+('Calcul Salaire'!$D$3*('GrilleCISA-LAE3'!G25-'GrilleCISA-LAE3'!F25)))*'Calcul Salaire'!$G$12/41,0.05)</f>
        <v>5260.6500000000005</v>
      </c>
      <c r="C21" s="237"/>
      <c r="D21" s="236">
        <f ca="1">MROUND(('GrilleCISA-LAE3'!H25+('Calcul Salaire'!$D$4*('GrilleCISA-LAE3'!I25-'GrilleCISA-LAE3'!H25)))*'Calcul Salaire'!$G$12/41,0.05)</f>
        <v>5744.6</v>
      </c>
      <c r="E21" s="237"/>
      <c r="F21" s="236">
        <f ca="1">MROUND(('GrilleCISA-LAE3'!J25+('Calcul Salaire'!$D$5*('GrilleCISA-LAE3'!K25-'GrilleCISA-LAE3'!J25)))*'Calcul Salaire'!$G$12/41,0.05)</f>
        <v>6416.4000000000005</v>
      </c>
      <c r="G21" s="237"/>
      <c r="H21" s="236">
        <f ca="1">MROUND(('GrilleCISA-LAE3'!L25+('Calcul Salaire'!$D$6*('GrilleCISA-LAE3'!M25-'GrilleCISA-LAE3'!L25)))*'Calcul Salaire'!$G$12/41,0.05)</f>
        <v>7109.35</v>
      </c>
      <c r="I21" s="237"/>
      <c r="J21" s="236">
        <f ca="1">MROUND(('GrilleCISA-LAE3'!N25+('Calcul Salaire'!$D$7*('GrilleCISA-LAE3'!O25-'GrilleCISA-LAE3'!N25)))*'Calcul Salaire'!$G$12/41,0.05)</f>
        <v>8163.1500000000005</v>
      </c>
      <c r="K21" s="237"/>
      <c r="L21" s="236">
        <f ca="1">MROUND(('GrilleCISA-LAE3'!P25+('Calcul Salaire'!$D$8*('GrilleCISA-LAE3'!Q25-'GrilleCISA-LAE3'!P25)))*'Calcul Salaire'!$G$12/41,0.05)</f>
        <v>8377.8000000000011</v>
      </c>
      <c r="M21" s="237"/>
      <c r="N21" s="236">
        <f ca="1">MROUND(('GrilleCISA-LAE3'!R25+('Calcul Salaire'!$D$9*('GrilleCISA-LAE3'!S25-'GrilleCISA-LAE3'!R25)))*'Calcul Salaire'!$G$12/41,0.05)</f>
        <v>8570.4500000000007</v>
      </c>
      <c r="O21" s="237"/>
      <c r="P21" s="236">
        <f ca="1">MROUND(('GrilleCISA-LAE3'!T25+('Calcul Salaire'!$D$10*('GrilleCISA-LAE3'!U25-'GrilleCISA-LAE3'!T25)))*'Calcul Salaire'!$G$12/41,0.05)</f>
        <v>9134.4500000000007</v>
      </c>
      <c r="Q21" s="261"/>
      <c r="R21" s="181">
        <f t="shared" ca="1" si="0"/>
        <v>1.0910498715376764E-2</v>
      </c>
    </row>
    <row r="22" spans="1:25" s="179" customFormat="1" ht="15.75" customHeight="1">
      <c r="A22" s="180">
        <v>19</v>
      </c>
      <c r="B22" s="260">
        <f ca="1">MROUND(('GrilleCISA-LAE3'!F26+('Calcul Salaire'!$D$3*('GrilleCISA-LAE3'!G26-'GrilleCISA-LAE3'!F26)))*'Calcul Salaire'!$G$12/41,0.05)</f>
        <v>5317.4000000000005</v>
      </c>
      <c r="C22" s="237"/>
      <c r="D22" s="236">
        <f ca="1">MROUND(('GrilleCISA-LAE3'!H26+('Calcul Salaire'!$D$4*('GrilleCISA-LAE3'!I26-'GrilleCISA-LAE3'!H26)))*'Calcul Salaire'!$G$12/41,0.05)</f>
        <v>5806.55</v>
      </c>
      <c r="E22" s="237"/>
      <c r="F22" s="236">
        <f ca="1">MROUND(('GrilleCISA-LAE3'!J26+('Calcul Salaire'!$D$5*('GrilleCISA-LAE3'!K26-'GrilleCISA-LAE3'!J26)))*'Calcul Salaire'!$G$12/41,0.05)</f>
        <v>6485.6</v>
      </c>
      <c r="G22" s="237"/>
      <c r="H22" s="236">
        <f ca="1">MROUND(('GrilleCISA-LAE3'!L26+('Calcul Salaire'!$D$6*('GrilleCISA-LAE3'!M26-'GrilleCISA-LAE3'!L26)))*'Calcul Salaire'!$G$12/41,0.05)</f>
        <v>7186</v>
      </c>
      <c r="I22" s="237"/>
      <c r="J22" s="236">
        <f ca="1">MROUND(('GrilleCISA-LAE3'!N26+('Calcul Salaire'!$D$7*('GrilleCISA-LAE3'!O26-'GrilleCISA-LAE3'!N26)))*'Calcul Salaire'!$G$12/41,0.05)</f>
        <v>8251.2000000000007</v>
      </c>
      <c r="K22" s="237"/>
      <c r="L22" s="236">
        <f ca="1">MROUND(('GrilleCISA-LAE3'!P26+('Calcul Salaire'!$D$8*('GrilleCISA-LAE3'!Q26-'GrilleCISA-LAE3'!P26)))*'Calcul Salaire'!$G$12/41,0.05)</f>
        <v>8468.15</v>
      </c>
      <c r="M22" s="237"/>
      <c r="N22" s="236">
        <f ca="1">MROUND(('GrilleCISA-LAE3'!R26+('Calcul Salaire'!$D$9*('GrilleCISA-LAE3'!S26-'GrilleCISA-LAE3'!R26)))*'Calcul Salaire'!$G$12/41,0.05)</f>
        <v>8662.85</v>
      </c>
      <c r="O22" s="237"/>
      <c r="P22" s="236">
        <f ca="1">MROUND(('GrilleCISA-LAE3'!T26+('Calcul Salaire'!$D$10*('GrilleCISA-LAE3'!U26-'GrilleCISA-LAE3'!T26)))*'Calcul Salaire'!$G$12/41,0.05)</f>
        <v>9232.9</v>
      </c>
      <c r="Q22" s="261"/>
      <c r="R22" s="181">
        <f t="shared" ca="1" si="0"/>
        <v>1.0784040664275983E-2</v>
      </c>
    </row>
    <row r="23" spans="1:25" s="179" customFormat="1" ht="15.75" customHeight="1">
      <c r="A23" s="180">
        <v>20</v>
      </c>
      <c r="B23" s="260">
        <f ca="1">MROUND(('GrilleCISA-LAE3'!F27+('Calcul Salaire'!$D$3*('GrilleCISA-LAE3'!G27-'GrilleCISA-LAE3'!F27)))*'Calcul Salaire'!$G$12/41,0.05)</f>
        <v>5374.1500000000005</v>
      </c>
      <c r="C23" s="237"/>
      <c r="D23" s="236">
        <f ca="1">MROUND(('GrilleCISA-LAE3'!H27+('Calcul Salaire'!$D$4*('GrilleCISA-LAE3'!I27-'GrilleCISA-LAE3'!H27)))*'Calcul Salaire'!$G$12/41,0.05)</f>
        <v>5868.5</v>
      </c>
      <c r="E23" s="237"/>
      <c r="F23" s="236">
        <f ca="1">MROUND(('GrilleCISA-LAE3'!J27+('Calcul Salaire'!$D$5*('GrilleCISA-LAE3'!K27-'GrilleCISA-LAE3'!J27)))*'Calcul Salaire'!$G$12/41,0.05)</f>
        <v>6554.85</v>
      </c>
      <c r="G23" s="237"/>
      <c r="H23" s="236">
        <f ca="1">MROUND(('GrilleCISA-LAE3'!L27+('Calcul Salaire'!$D$6*('GrilleCISA-LAE3'!M27-'GrilleCISA-LAE3'!L27)))*'Calcul Salaire'!$G$12/41,0.05)</f>
        <v>7262.7000000000007</v>
      </c>
      <c r="I23" s="237"/>
      <c r="J23" s="236">
        <f ca="1">MROUND(('GrilleCISA-LAE3'!N27+('Calcul Salaire'!$D$7*('GrilleCISA-LAE3'!O27-'GrilleCISA-LAE3'!N27)))*'Calcul Salaire'!$G$12/41,0.05)</f>
        <v>8339.2000000000007</v>
      </c>
      <c r="K23" s="237"/>
      <c r="L23" s="236">
        <f ca="1">MROUND(('GrilleCISA-LAE3'!P27+('Calcul Salaire'!$D$8*('GrilleCISA-LAE3'!Q27-'GrilleCISA-LAE3'!P27)))*'Calcul Salaire'!$G$12/41,0.05)</f>
        <v>8558.5500000000011</v>
      </c>
      <c r="M23" s="237"/>
      <c r="N23" s="236">
        <f ca="1">MROUND(('GrilleCISA-LAE3'!R27+('Calcul Salaire'!$D$9*('GrilleCISA-LAE3'!S27-'GrilleCISA-LAE3'!R27)))*'Calcul Salaire'!$G$12/41,0.05)</f>
        <v>8755.35</v>
      </c>
      <c r="O23" s="237"/>
      <c r="P23" s="236">
        <f ca="1">MROUND(('GrilleCISA-LAE3'!T27+('Calcul Salaire'!$D$10*('GrilleCISA-LAE3'!U27-'GrilleCISA-LAE3'!T27)))*'Calcul Salaire'!$G$12/41,0.05)</f>
        <v>9331.4500000000007</v>
      </c>
      <c r="Q23" s="261"/>
      <c r="R23" s="181">
        <f t="shared" ca="1" si="0"/>
        <v>1.0668985886628001E-2</v>
      </c>
    </row>
    <row r="24" spans="1:25" s="179" customFormat="1" ht="15.75" customHeight="1">
      <c r="A24" s="180">
        <v>21</v>
      </c>
      <c r="B24" s="260">
        <f ca="1">MROUND(('GrilleCISA-LAE3'!F28+('Calcul Salaire'!$D$3*('GrilleCISA-LAE3'!G28-'GrilleCISA-LAE3'!F28)))*'Calcul Salaire'!$G$12/41,0.05)</f>
        <v>5430.9000000000005</v>
      </c>
      <c r="C24" s="237"/>
      <c r="D24" s="236">
        <f ca="1">MROUND(('GrilleCISA-LAE3'!H28+('Calcul Salaire'!$D$4*('GrilleCISA-LAE3'!I28-'GrilleCISA-LAE3'!H28)))*'Calcul Salaire'!$G$12/41,0.05)</f>
        <v>5930.4500000000007</v>
      </c>
      <c r="E24" s="237"/>
      <c r="F24" s="236">
        <f ca="1">MROUND(('GrilleCISA-LAE3'!J28+('Calcul Salaire'!$D$5*('GrilleCISA-LAE3'!K28-'GrilleCISA-LAE3'!J28)))*'Calcul Salaire'!$G$12/41,0.05)</f>
        <v>6624</v>
      </c>
      <c r="G24" s="237"/>
      <c r="H24" s="236">
        <f ca="1">MROUND(('GrilleCISA-LAE3'!L28+('Calcul Salaire'!$D$6*('GrilleCISA-LAE3'!M28-'GrilleCISA-LAE3'!L28)))*'Calcul Salaire'!$G$12/41,0.05)</f>
        <v>7339.35</v>
      </c>
      <c r="I24" s="237"/>
      <c r="J24" s="236">
        <f ca="1">MROUND(('GrilleCISA-LAE3'!N28+('Calcul Salaire'!$D$7*('GrilleCISA-LAE3'!O28-'GrilleCISA-LAE3'!N28)))*'Calcul Salaire'!$G$12/41,0.05)</f>
        <v>8427.3000000000011</v>
      </c>
      <c r="K24" s="237"/>
      <c r="L24" s="236">
        <f ca="1">MROUND(('GrilleCISA-LAE3'!P28+('Calcul Salaire'!$D$8*('GrilleCISA-LAE3'!Q28-'GrilleCISA-LAE3'!P28)))*'Calcul Salaire'!$G$12/41,0.05)</f>
        <v>8648.85</v>
      </c>
      <c r="M24" s="237"/>
      <c r="N24" s="236">
        <f ca="1">MROUND(('GrilleCISA-LAE3'!R28+('Calcul Salaire'!$D$9*('GrilleCISA-LAE3'!S28-'GrilleCISA-LAE3'!R28)))*'Calcul Salaire'!$G$12/41,0.05)</f>
        <v>8847.7000000000007</v>
      </c>
      <c r="O24" s="237"/>
      <c r="P24" s="236">
        <f ca="1">MROUND(('GrilleCISA-LAE3'!T28+('Calcul Salaire'!$D$10*('GrilleCISA-LAE3'!U28-'GrilleCISA-LAE3'!T28)))*'Calcul Salaire'!$G$12/41,0.05)</f>
        <v>9430</v>
      </c>
      <c r="Q24" s="261"/>
      <c r="R24" s="181">
        <f t="shared" ca="1" si="0"/>
        <v>1.055636022833786E-2</v>
      </c>
    </row>
    <row r="25" spans="1:25" s="179" customFormat="1" ht="15.75" customHeight="1">
      <c r="A25" s="180">
        <v>22</v>
      </c>
      <c r="B25" s="260">
        <f ca="1">MROUND(('GrilleCISA-LAE3'!F29+('Calcul Salaire'!$D$3*('GrilleCISA-LAE3'!G29-'GrilleCISA-LAE3'!F29)))*'Calcul Salaire'!$G$12/41,0.05)</f>
        <v>5487.6</v>
      </c>
      <c r="C25" s="237"/>
      <c r="D25" s="236">
        <f ca="1">MROUND(('GrilleCISA-LAE3'!H29+('Calcul Salaire'!$D$4*('GrilleCISA-LAE3'!I29-'GrilleCISA-LAE3'!H29)))*'Calcul Salaire'!$G$12/41,0.05)</f>
        <v>5992.4000000000005</v>
      </c>
      <c r="E25" s="237"/>
      <c r="F25" s="236">
        <f ca="1">MROUND(('GrilleCISA-LAE3'!J29+('Calcul Salaire'!$D$5*('GrilleCISA-LAE3'!K29-'GrilleCISA-LAE3'!J29)))*'Calcul Salaire'!$G$12/41,0.05)</f>
        <v>6693.25</v>
      </c>
      <c r="G25" s="237"/>
      <c r="H25" s="236">
        <f ca="1">MROUND(('GrilleCISA-LAE3'!L29+('Calcul Salaire'!$D$6*('GrilleCISA-LAE3'!M29-'GrilleCISA-LAE3'!L29)))*'Calcul Salaire'!$G$12/41,0.05)</f>
        <v>7416.05</v>
      </c>
      <c r="I25" s="237"/>
      <c r="J25" s="236">
        <f ca="1">MROUND(('GrilleCISA-LAE3'!N29+('Calcul Salaire'!$D$7*('GrilleCISA-LAE3'!O29-'GrilleCISA-LAE3'!N29)))*'Calcul Salaire'!$G$12/41,0.05)</f>
        <v>8515.3000000000011</v>
      </c>
      <c r="K25" s="237"/>
      <c r="L25" s="236">
        <f ca="1">MROUND(('GrilleCISA-LAE3'!P29+('Calcul Salaire'!$D$8*('GrilleCISA-LAE3'!Q29-'GrilleCISA-LAE3'!P29)))*'Calcul Salaire'!$G$12/41,0.05)</f>
        <v>8739.25</v>
      </c>
      <c r="M25" s="237"/>
      <c r="N25" s="236">
        <f ca="1">MROUND(('GrilleCISA-LAE3'!R29+('Calcul Salaire'!$D$9*('GrilleCISA-LAE3'!S29-'GrilleCISA-LAE3'!R29)))*'Calcul Salaire'!$G$12/41,0.05)</f>
        <v>8940.15</v>
      </c>
      <c r="O25" s="237"/>
      <c r="P25" s="236">
        <f ca="1">MROUND(('GrilleCISA-LAE3'!T29+('Calcul Salaire'!$D$10*('GrilleCISA-LAE3'!U29-'GrilleCISA-LAE3'!T29)))*'Calcul Salaire'!$G$12/41,0.05)</f>
        <v>9528.5</v>
      </c>
      <c r="Q25" s="261"/>
      <c r="R25" s="181">
        <f t="shared" ca="1" si="0"/>
        <v>1.0446087565024544E-2</v>
      </c>
    </row>
    <row r="26" spans="1:25" s="179" customFormat="1" ht="15.75" customHeight="1">
      <c r="A26" s="180">
        <v>23</v>
      </c>
      <c r="B26" s="260">
        <f ca="1">MROUND(('GrilleCISA-LAE3'!F30+('Calcul Salaire'!$D$3*('GrilleCISA-LAE3'!G30-'GrilleCISA-LAE3'!F30)))*'Calcul Salaire'!$G$12/41,0.05)</f>
        <v>5544.35</v>
      </c>
      <c r="C26" s="237"/>
      <c r="D26" s="236">
        <f ca="1">MROUND(('GrilleCISA-LAE3'!H30+('Calcul Salaire'!$D$4*('GrilleCISA-LAE3'!I30-'GrilleCISA-LAE3'!H30)))*'Calcul Salaire'!$G$12/41,0.05)</f>
        <v>6054.35</v>
      </c>
      <c r="E26" s="237"/>
      <c r="F26" s="236">
        <f ca="1">MROUND(('GrilleCISA-LAE3'!J30+('Calcul Salaire'!$D$5*('GrilleCISA-LAE3'!K30-'GrilleCISA-LAE3'!J30)))*'Calcul Salaire'!$G$12/41,0.05)</f>
        <v>6762.4000000000005</v>
      </c>
      <c r="G26" s="237"/>
      <c r="H26" s="236">
        <f ca="1">MROUND(('GrilleCISA-LAE3'!L30+('Calcul Salaire'!$D$6*('GrilleCISA-LAE3'!M30-'GrilleCISA-LAE3'!L30)))*'Calcul Salaire'!$G$12/41,0.05)</f>
        <v>7492.7000000000007</v>
      </c>
      <c r="I26" s="237"/>
      <c r="J26" s="236">
        <f ca="1">MROUND(('GrilleCISA-LAE3'!N30+('Calcul Salaire'!$D$7*('GrilleCISA-LAE3'!O30-'GrilleCISA-LAE3'!N30)))*'Calcul Salaire'!$G$12/41,0.05)</f>
        <v>8603.4</v>
      </c>
      <c r="K26" s="237"/>
      <c r="L26" s="236">
        <f ca="1">MROUND(('GrilleCISA-LAE3'!P30+('Calcul Salaire'!$D$8*('GrilleCISA-LAE3'!Q30-'GrilleCISA-LAE3'!P30)))*'Calcul Salaire'!$G$12/41,0.05)</f>
        <v>8829.6</v>
      </c>
      <c r="M26" s="237"/>
      <c r="N26" s="236">
        <f ca="1">MROUND(('GrilleCISA-LAE3'!R30+('Calcul Salaire'!$D$9*('GrilleCISA-LAE3'!S30-'GrilleCISA-LAE3'!R30)))*'Calcul Salaire'!$G$12/41,0.05)</f>
        <v>9032.65</v>
      </c>
      <c r="O26" s="237"/>
      <c r="P26" s="236">
        <f ca="1">MROUND(('GrilleCISA-LAE3'!T30+('Calcul Salaire'!$D$10*('GrilleCISA-LAE3'!U30-'GrilleCISA-LAE3'!T30)))*'Calcul Salaire'!$G$12/41,0.05)</f>
        <v>9627.0500000000011</v>
      </c>
      <c r="Q26" s="261"/>
      <c r="R26" s="181">
        <f t="shared" ca="1" si="0"/>
        <v>1.0338094920232263E-2</v>
      </c>
    </row>
    <row r="27" spans="1:25" s="179" customFormat="1" ht="15.75" customHeight="1">
      <c r="A27" s="180">
        <v>24</v>
      </c>
      <c r="B27" s="260">
        <f ca="1">MROUND(('GrilleCISA-LAE3'!F31+('Calcul Salaire'!$D$3*('GrilleCISA-LAE3'!G31-'GrilleCISA-LAE3'!F31)))*'Calcul Salaire'!$G$12/41,0.05)</f>
        <v>5601.1</v>
      </c>
      <c r="C27" s="237"/>
      <c r="D27" s="236">
        <f ca="1">MROUND(('GrilleCISA-LAE3'!H31+('Calcul Salaire'!$D$4*('GrilleCISA-LAE3'!I31-'GrilleCISA-LAE3'!H31)))*'Calcul Salaire'!$G$12/41,0.05)</f>
        <v>6116.3</v>
      </c>
      <c r="E27" s="237"/>
      <c r="F27" s="236">
        <f ca="1">MROUND(('GrilleCISA-LAE3'!J31+('Calcul Salaire'!$D$5*('GrilleCISA-LAE3'!K31-'GrilleCISA-LAE3'!J31)))*'Calcul Salaire'!$G$12/41,0.05)</f>
        <v>6831.6500000000005</v>
      </c>
      <c r="G27" s="237"/>
      <c r="H27" s="236">
        <f ca="1">MROUND(('GrilleCISA-LAE3'!L31+('Calcul Salaire'!$D$6*('GrilleCISA-LAE3'!M31-'GrilleCISA-LAE3'!L31)))*'Calcul Salaire'!$G$12/41,0.05)</f>
        <v>7569.4000000000005</v>
      </c>
      <c r="I27" s="237"/>
      <c r="J27" s="236">
        <f ca="1">MROUND(('GrilleCISA-LAE3'!N31+('Calcul Salaire'!$D$7*('GrilleCISA-LAE3'!O31-'GrilleCISA-LAE3'!N31)))*'Calcul Salaire'!$G$12/41,0.05)</f>
        <v>8691.4</v>
      </c>
      <c r="K27" s="237"/>
      <c r="L27" s="236">
        <f ca="1">MROUND(('GrilleCISA-LAE3'!P31+('Calcul Salaire'!$D$8*('GrilleCISA-LAE3'!Q31-'GrilleCISA-LAE3'!P31)))*'Calcul Salaire'!$G$12/41,0.05)</f>
        <v>8920</v>
      </c>
      <c r="M27" s="237"/>
      <c r="N27" s="236">
        <f ca="1">MROUND(('GrilleCISA-LAE3'!R31+('Calcul Salaire'!$D$9*('GrilleCISA-LAE3'!S31-'GrilleCISA-LAE3'!R31)))*'Calcul Salaire'!$G$12/41,0.05)</f>
        <v>9125.0500000000011</v>
      </c>
      <c r="O27" s="237"/>
      <c r="P27" s="236">
        <f ca="1">MROUND(('GrilleCISA-LAE3'!T31+('Calcul Salaire'!$D$10*('GrilleCISA-LAE3'!U31-'GrilleCISA-LAE3'!T31)))*'Calcul Salaire'!$G$12/41,0.05)</f>
        <v>9725.6</v>
      </c>
      <c r="Q27" s="261"/>
      <c r="R27" s="181">
        <f t="shared" ca="1" si="0"/>
        <v>1.0232312304376162E-2</v>
      </c>
    </row>
    <row r="28" spans="1:25" s="179" customFormat="1" ht="15.75" customHeight="1">
      <c r="A28" s="180">
        <v>25</v>
      </c>
      <c r="B28" s="260">
        <f ca="1">MROUND(('GrilleCISA-LAE3'!F32+('Calcul Salaire'!$D$3*('GrilleCISA-LAE3'!G32-'GrilleCISA-LAE3'!F32)))*'Calcul Salaire'!$G$12/41,0.05)</f>
        <v>5657.85</v>
      </c>
      <c r="C28" s="237"/>
      <c r="D28" s="236">
        <f ca="1">MROUND(('GrilleCISA-LAE3'!H32+('Calcul Salaire'!$D$4*('GrilleCISA-LAE3'!I32-'GrilleCISA-LAE3'!H32)))*'Calcul Salaire'!$G$12/41,0.05)</f>
        <v>6178.25</v>
      </c>
      <c r="E28" s="237"/>
      <c r="F28" s="236">
        <f ca="1">MROUND(('GrilleCISA-LAE3'!J32+('Calcul Salaire'!$D$5*('GrilleCISA-LAE3'!K32-'GrilleCISA-LAE3'!J32)))*'Calcul Salaire'!$G$12/41,0.05)</f>
        <v>6900.85</v>
      </c>
      <c r="G28" s="237"/>
      <c r="H28" s="236">
        <f ca="1">MROUND(('GrilleCISA-LAE3'!L32+('Calcul Salaire'!$D$6*('GrilleCISA-LAE3'!M32-'GrilleCISA-LAE3'!L32)))*'Calcul Salaire'!$G$12/41,0.05)</f>
        <v>7646.05</v>
      </c>
      <c r="I28" s="237"/>
      <c r="J28" s="236">
        <f ca="1">MROUND(('GrilleCISA-LAE3'!N32+('Calcul Salaire'!$D$7*('GrilleCISA-LAE3'!O32-'GrilleCISA-LAE3'!N32)))*'Calcul Salaire'!$G$12/41,0.05)</f>
        <v>8779.4500000000007</v>
      </c>
      <c r="K28" s="237"/>
      <c r="L28" s="236">
        <f ca="1">MROUND(('GrilleCISA-LAE3'!P32+('Calcul Salaire'!$D$8*('GrilleCISA-LAE3'!Q32-'GrilleCISA-LAE3'!P32)))*'Calcul Salaire'!$G$12/41,0.05)</f>
        <v>9010.35</v>
      </c>
      <c r="M28" s="237"/>
      <c r="N28" s="236">
        <f ca="1">MROUND(('GrilleCISA-LAE3'!R32+('Calcul Salaire'!$D$9*('GrilleCISA-LAE3'!S32-'GrilleCISA-LAE3'!R32)))*'Calcul Salaire'!$G$12/41,0.05)</f>
        <v>9217.5500000000011</v>
      </c>
      <c r="O28" s="237"/>
      <c r="P28" s="236">
        <f ca="1">MROUND(('GrilleCISA-LAE3'!T32+('Calcul Salaire'!$D$10*('GrilleCISA-LAE3'!U32-'GrilleCISA-LAE3'!T32)))*'Calcul Salaire'!$G$12/41,0.05)</f>
        <v>9824.1</v>
      </c>
      <c r="Q28" s="261"/>
      <c r="R28" s="181">
        <f t="shared" ca="1" si="0"/>
        <v>1.0128672563477889E-2</v>
      </c>
    </row>
    <row r="29" spans="1:25" s="179" customFormat="1" ht="15.75" customHeight="1" thickBot="1">
      <c r="A29" s="182">
        <v>26</v>
      </c>
      <c r="B29" s="262">
        <f ca="1">MROUND(('GrilleCISA-LAE3'!F33+('Calcul Salaire'!$D$3*('GrilleCISA-LAE3'!G33-'GrilleCISA-LAE3'!F33)))*'Calcul Salaire'!$G$12/41,0.05)</f>
        <v>5714.6</v>
      </c>
      <c r="C29" s="239"/>
      <c r="D29" s="238">
        <f ca="1">MROUND(('GrilleCISA-LAE3'!H33+('Calcul Salaire'!$D$4*('GrilleCISA-LAE3'!I33-'GrilleCISA-LAE3'!H33)))*'Calcul Salaire'!$G$12/41,0.05)</f>
        <v>6240.25</v>
      </c>
      <c r="E29" s="239"/>
      <c r="F29" s="238">
        <f ca="1">MROUND(('GrilleCISA-LAE3'!J33+('Calcul Salaire'!$D$5*('GrilleCISA-LAE3'!K33-'GrilleCISA-LAE3'!J33)))*'Calcul Salaire'!$G$12/41,0.05)</f>
        <v>6970.05</v>
      </c>
      <c r="G29" s="239"/>
      <c r="H29" s="238">
        <f ca="1">MROUND(('GrilleCISA-LAE3'!L33+('Calcul Salaire'!$D$6*('GrilleCISA-LAE3'!M33-'GrilleCISA-LAE3'!L33)))*'Calcul Salaire'!$G$12/41,0.05)</f>
        <v>7722.75</v>
      </c>
      <c r="I29" s="239"/>
      <c r="J29" s="238">
        <f ca="1">MROUND(('GrilleCISA-LAE3'!N33+('Calcul Salaire'!$D$7*('GrilleCISA-LAE3'!O33-'GrilleCISA-LAE3'!N33)))*'Calcul Salaire'!$G$12/41,0.05)</f>
        <v>8867.4500000000007</v>
      </c>
      <c r="K29" s="239"/>
      <c r="L29" s="238">
        <f ca="1">MROUND(('GrilleCISA-LAE3'!P33+('Calcul Salaire'!$D$8*('GrilleCISA-LAE3'!Q33-'GrilleCISA-LAE3'!P33)))*'Calcul Salaire'!$G$12/41,0.05)</f>
        <v>9100.65</v>
      </c>
      <c r="M29" s="239"/>
      <c r="N29" s="238">
        <f ca="1">MROUND(('GrilleCISA-LAE3'!R33+('Calcul Salaire'!$D$9*('GrilleCISA-LAE3'!S33-'GrilleCISA-LAE3'!R33)))*'Calcul Salaire'!$G$12/41,0.05)</f>
        <v>9309.9500000000007</v>
      </c>
      <c r="O29" s="239"/>
      <c r="P29" s="238">
        <f ca="1">MROUND(('GrilleCISA-LAE3'!T33+('Calcul Salaire'!$D$10*('GrilleCISA-LAE3'!U33-'GrilleCISA-LAE3'!T33)))*'Calcul Salaire'!$G$12/41,0.05)</f>
        <v>9922.6500000000015</v>
      </c>
      <c r="Q29" s="258"/>
      <c r="R29" s="183">
        <f t="shared" ca="1" si="0"/>
        <v>1.0035204143568163E-2</v>
      </c>
    </row>
    <row r="30" spans="1:25" s="179" customFormat="1" ht="15.75" customHeight="1" thickBot="1">
      <c r="A30" s="309"/>
      <c r="B30" s="310"/>
      <c r="C30" s="310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1"/>
    </row>
    <row r="31" spans="1:25" ht="45" customHeight="1" thickBot="1">
      <c r="A31" s="240" t="s">
        <v>90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2"/>
    </row>
    <row r="32" spans="1:25" s="179" customFormat="1" ht="15.75" customHeight="1" thickBot="1">
      <c r="A32" s="309"/>
      <c r="B32" s="310"/>
      <c r="C32" s="310"/>
      <c r="D32" s="310"/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1"/>
    </row>
    <row r="33" spans="1:18" s="179" customFormat="1" ht="15.75" customHeight="1" thickBot="1">
      <c r="A33" s="312" t="s">
        <v>85</v>
      </c>
      <c r="B33" s="310"/>
      <c r="C33" s="310"/>
      <c r="D33" s="310"/>
      <c r="E33" s="168">
        <v>2025</v>
      </c>
      <c r="F33" s="313" t="s">
        <v>89</v>
      </c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1"/>
    </row>
    <row r="34" spans="1:18" s="179" customFormat="1" ht="15.75" customHeight="1" thickBot="1">
      <c r="A34" s="312"/>
      <c r="B34" s="310"/>
      <c r="C34" s="310"/>
      <c r="D34" s="310"/>
      <c r="E34" s="168">
        <v>247</v>
      </c>
      <c r="F34" s="313" t="s">
        <v>86</v>
      </c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1"/>
    </row>
    <row r="35" spans="1:18" ht="17.25" thickBot="1">
      <c r="E35" s="168">
        <v>14</v>
      </c>
      <c r="F35" s="313" t="s">
        <v>87</v>
      </c>
    </row>
    <row r="36" spans="1:18" ht="17.25" thickBot="1">
      <c r="E36" s="168">
        <v>25</v>
      </c>
      <c r="F36" s="313" t="s">
        <v>88</v>
      </c>
    </row>
    <row r="37" spans="1:18" ht="17.25" thickBot="1">
      <c r="F37" s="313"/>
    </row>
    <row r="38" spans="1:18" ht="63.6" customHeight="1" thickBot="1">
      <c r="A38" s="162"/>
      <c r="B38" s="270" t="str">
        <f>B68</f>
        <v>Collaborateur-trice
non-diplômé-e (Auxiliaire)</v>
      </c>
      <c r="C38" s="257"/>
      <c r="D38" s="268" t="str">
        <f>D68</f>
        <v>Collaborateur-trice
diplômé-e Niveau 1 (ASE)</v>
      </c>
      <c r="E38" s="271"/>
      <c r="F38" s="268" t="str">
        <f>F68</f>
        <v>Collaborateur-trice
diplômé-e Niveau 2 (EDE)</v>
      </c>
      <c r="G38" s="257"/>
      <c r="H38" s="268" t="str">
        <f>H68</f>
        <v>Responsable de site ou adjoint-e de direction</v>
      </c>
      <c r="I38" s="257"/>
      <c r="J38" s="268" t="str">
        <f t="shared" ref="J38" si="1">J68</f>
        <v>Direction (DIE)
16 à 40 places</v>
      </c>
      <c r="K38" s="257"/>
      <c r="L38" s="268" t="str">
        <f t="shared" ref="L38" si="2">L68</f>
        <v>Direction (DIE)
41 à 80 places</v>
      </c>
      <c r="M38" s="257"/>
      <c r="N38" s="268" t="str">
        <f t="shared" ref="N38" si="3">N68</f>
        <v>Direction (DIE)
81 à 150 places</v>
      </c>
      <c r="O38" s="257"/>
      <c r="P38" s="268" t="str">
        <f>P68</f>
        <v>Chef-fe de service ou Coordinateur-trice ou
 Chef-fe d'entreprise de
plus de 150 places</v>
      </c>
      <c r="Q38" s="266"/>
      <c r="R38" s="251" t="s">
        <v>7</v>
      </c>
    </row>
    <row r="39" spans="1:18" s="1" customFormat="1" ht="26.25" thickBot="1">
      <c r="A39" s="162" t="s">
        <v>53</v>
      </c>
      <c r="B39" s="243">
        <f>B3</f>
        <v>1</v>
      </c>
      <c r="C39" s="244"/>
      <c r="D39" s="245">
        <f t="shared" ref="D39" si="4">D3</f>
        <v>2</v>
      </c>
      <c r="E39" s="244"/>
      <c r="F39" s="245">
        <f t="shared" ref="F39" si="5">F3</f>
        <v>3</v>
      </c>
      <c r="G39" s="244"/>
      <c r="H39" s="245">
        <f t="shared" ref="H39" si="6">H3</f>
        <v>4</v>
      </c>
      <c r="I39" s="244"/>
      <c r="J39" s="245">
        <f t="shared" ref="J39" si="7">J3</f>
        <v>5</v>
      </c>
      <c r="K39" s="244"/>
      <c r="L39" s="245">
        <f t="shared" ref="L39" si="8">L3</f>
        <v>6</v>
      </c>
      <c r="M39" s="244"/>
      <c r="N39" s="245">
        <f t="shared" ref="N39" si="9">N3</f>
        <v>7</v>
      </c>
      <c r="O39" s="244"/>
      <c r="P39" s="245">
        <f t="shared" ref="P39" si="10">P3</f>
        <v>8</v>
      </c>
      <c r="Q39" s="246"/>
      <c r="R39" s="259"/>
    </row>
    <row r="40" spans="1:18" s="179" customFormat="1" ht="15.75" customHeight="1">
      <c r="A40" s="177">
        <v>1</v>
      </c>
      <c r="B40" s="272">
        <f ca="1">B4*12/(52*'Calcul Salaire'!$G$12)*(1+($E$35+$E$36)/$E$34)*1.0833</f>
        <v>29.475633465982025</v>
      </c>
      <c r="C40" s="264"/>
      <c r="D40" s="263">
        <f ca="1">D4*12/(52*'Calcul Salaire'!$G$12)*(1+($E$35+$E$36)/$E$34)*1.0833</f>
        <v>31.245957683420556</v>
      </c>
      <c r="E40" s="264"/>
      <c r="F40" s="263">
        <f ca="1">F4*12/(52*'Calcul Salaire'!$G$12)*(1+($E$35+$E$36)/$E$34)*1.0833</f>
        <v>34.900273994272737</v>
      </c>
      <c r="G40" s="264"/>
      <c r="H40" s="263">
        <f ca="1">H4*12/(52*'Calcul Salaire'!$G$12)*(1+($E$35+$E$36)/$E$34)*1.0833</f>
        <v>38.669317198578057</v>
      </c>
      <c r="I40" s="264"/>
      <c r="J40" s="263">
        <f ca="1">J4*12/(52*'Calcul Salaire'!$G$12)*(1+($E$35+$E$36)/$E$34)*1.0833</f>
        <v>44.401425801323199</v>
      </c>
      <c r="K40" s="264"/>
      <c r="L40" s="263">
        <f ca="1">L4*12/(52*'Calcul Salaire'!$G$12)*(1+($E$35+$E$36)/$E$34)*1.0833</f>
        <v>45.568816067937192</v>
      </c>
      <c r="M40" s="264"/>
      <c r="N40" s="263">
        <f ca="1">N4*12/(52*'Calcul Salaire'!$G$12)*(1+($E$35+$E$36)/$E$34)*1.0833</f>
        <v>46.616537359533922</v>
      </c>
      <c r="O40" s="264"/>
      <c r="P40" s="263">
        <f ca="1">P4*12/(52*'Calcul Salaire'!$G$12)*(1+($E$35+$E$36)/$E$34)*1.0833</f>
        <v>49.684510993384031</v>
      </c>
      <c r="Q40" s="265"/>
      <c r="R40" s="259"/>
    </row>
    <row r="41" spans="1:18" s="179" customFormat="1" ht="15.75" customHeight="1">
      <c r="A41" s="180">
        <v>2</v>
      </c>
      <c r="B41" s="272">
        <f ca="1">B5*12/(52*'Calcul Salaire'!$G$12)*(1+($E$35+$E$36)/$E$34)*1.0833</f>
        <v>29.58612428952306</v>
      </c>
      <c r="C41" s="264"/>
      <c r="D41" s="263">
        <f ca="1">D5*12/(52*'Calcul Salaire'!$G$12)*(1+($E$35+$E$36)/$E$34)*1.0833</f>
        <v>31.870777995457683</v>
      </c>
      <c r="E41" s="264"/>
      <c r="F41" s="263">
        <f ca="1">F5*12/(52*'Calcul Salaire'!$G$12)*(1+($E$35+$E$36)/$E$34)*1.0833</f>
        <v>35.598166512293872</v>
      </c>
      <c r="G41" s="264"/>
      <c r="H41" s="263">
        <f ca="1">H5*12/(52*'Calcul Salaire'!$G$12)*(1+($E$35+$E$36)/$E$34)*1.0833</f>
        <v>39.442399957539251</v>
      </c>
      <c r="I41" s="264"/>
      <c r="J41" s="263">
        <f ca="1">J5*12/(52*'Calcul Salaire'!$G$12)*(1+($E$35+$E$36)/$E$34)*1.0833</f>
        <v>45.289235453737533</v>
      </c>
      <c r="K41" s="264"/>
      <c r="L41" s="263">
        <f ca="1">L5*12/(52*'Calcul Salaire'!$G$12)*(1+($E$35+$E$36)/$E$34)*1.0833</f>
        <v>46.479924104868175</v>
      </c>
      <c r="M41" s="264"/>
      <c r="N41" s="263">
        <f ca="1">N5*12/(52*'Calcul Salaire'!$G$12)*(1+($E$35+$E$36)/$E$34)*1.0833</f>
        <v>47.549178751851485</v>
      </c>
      <c r="O41" s="264"/>
      <c r="P41" s="263">
        <f ca="1">P5*12/(52*'Calcul Salaire'!$G$12)*(1+($E$35+$E$36)/$E$34)*1.0833</f>
        <v>50.67786938777526</v>
      </c>
      <c r="Q41" s="265"/>
      <c r="R41" s="181">
        <f t="shared" ref="R41:R65" ca="1" si="11">(D41-D40)/D40</f>
        <v>1.9996836658607617E-2</v>
      </c>
    </row>
    <row r="42" spans="1:18" s="179" customFormat="1" ht="15.75" customHeight="1">
      <c r="A42" s="180">
        <v>3</v>
      </c>
      <c r="B42" s="260">
        <f ca="1">B6*12/(52*'Calcul Salaire'!$G$12)*(1+($E$35+$E$36)/$E$34)*1.0833</f>
        <v>29.758744138441791</v>
      </c>
      <c r="C42" s="237"/>
      <c r="D42" s="236">
        <f ca="1">D6*12/(52*'Calcul Salaire'!$G$12)*(1+($E$35+$E$36)/$E$34)*1.0833</f>
        <v>32.495598307494809</v>
      </c>
      <c r="E42" s="237"/>
      <c r="F42" s="236">
        <f ca="1">F6*12/(52*'Calcul Salaire'!$G$12)*(1+($E$35+$E$36)/$E$34)*1.0833</f>
        <v>36.296059030315</v>
      </c>
      <c r="G42" s="237"/>
      <c r="H42" s="236">
        <f ca="1">H6*12/(52*'Calcul Salaire'!$G$12)*(1+($E$35+$E$36)/$E$34)*1.0833</f>
        <v>40.215482716500446</v>
      </c>
      <c r="I42" s="237"/>
      <c r="J42" s="236">
        <f ca="1">J6*12/(52*'Calcul Salaire'!$G$12)*(1+($E$35+$E$36)/$E$34)*1.0833</f>
        <v>46.17739811197788</v>
      </c>
      <c r="K42" s="237"/>
      <c r="L42" s="236">
        <f ca="1">L6*12/(52*'Calcul Salaire'!$G$12)*(1+($E$35+$E$36)/$E$34)*1.0833</f>
        <v>47.391738153451179</v>
      </c>
      <c r="M42" s="237"/>
      <c r="N42" s="236">
        <f ca="1">N6*12/(52*'Calcul Salaire'!$G$12)*(1+($E$35+$E$36)/$E$34)*1.0833</f>
        <v>48.481114132517035</v>
      </c>
      <c r="O42" s="237"/>
      <c r="P42" s="236">
        <f ca="1">P6*12/(52*'Calcul Salaire'!$G$12)*(1+($E$35+$E$36)/$E$34)*1.0833</f>
        <v>51.671580787992504</v>
      </c>
      <c r="Q42" s="261"/>
      <c r="R42" s="181">
        <f t="shared" ca="1" si="11"/>
        <v>1.9604802622834552E-2</v>
      </c>
    </row>
    <row r="43" spans="1:18" s="179" customFormat="1" ht="15.75" customHeight="1">
      <c r="A43" s="180">
        <v>4</v>
      </c>
      <c r="B43" s="260">
        <f ca="1">B7*12/(52*'Calcul Salaire'!$G$12)*(1+($E$35+$E$36)/$E$34)*1.0833</f>
        <v>30.33061357657747</v>
      </c>
      <c r="C43" s="237"/>
      <c r="D43" s="236">
        <f ca="1">D7*12/(52*'Calcul Salaire'!$G$12)*(1+($E$35+$E$36)/$E$34)*1.0833</f>
        <v>33.120771625357953</v>
      </c>
      <c r="E43" s="237"/>
      <c r="F43" s="236">
        <f ca="1">F7*12/(52*'Calcul Salaire'!$G$12)*(1+($E$35+$E$36)/$E$34)*1.0833</f>
        <v>36.994657559988148</v>
      </c>
      <c r="G43" s="237"/>
      <c r="H43" s="236">
        <f ca="1">H7*12/(52*'Calcul Salaire'!$G$12)*(1+($E$35+$E$36)/$E$34)*1.0833</f>
        <v>40.989271487113662</v>
      </c>
      <c r="I43" s="237"/>
      <c r="J43" s="236">
        <f ca="1">J7*12/(52*'Calcul Salaire'!$G$12)*(1+($E$35+$E$36)/$E$34)*1.0833</f>
        <v>47.06520776439222</v>
      </c>
      <c r="K43" s="237"/>
      <c r="L43" s="236">
        <f ca="1">L7*12/(52*'Calcul Salaire'!$G$12)*(1+($E$35+$E$36)/$E$34)*1.0833</f>
        <v>48.303199196208162</v>
      </c>
      <c r="M43" s="237"/>
      <c r="N43" s="236">
        <f ca="1">N7*12/(52*'Calcul Salaire'!$G$12)*(1+($E$35+$E$36)/$E$34)*1.0833</f>
        <v>49.413402519008599</v>
      </c>
      <c r="O43" s="237"/>
      <c r="P43" s="236">
        <f ca="1">P7*12/(52*'Calcul Salaire'!$G$12)*(1+($E$35+$E$36)/$E$34)*1.0833</f>
        <v>52.66529218820974</v>
      </c>
      <c r="Q43" s="261"/>
      <c r="R43" s="181">
        <f t="shared" ca="1" si="11"/>
        <v>1.9238707715037009E-2</v>
      </c>
    </row>
    <row r="44" spans="1:18" s="179" customFormat="1" ht="15.75" customHeight="1">
      <c r="A44" s="180">
        <v>5</v>
      </c>
      <c r="B44" s="260">
        <f ca="1">B8*12/(52*'Calcul Salaire'!$G$12)*(1+($E$35+$E$36)/$E$34)*1.0833</f>
        <v>30.902836020539159</v>
      </c>
      <c r="C44" s="237"/>
      <c r="D44" s="236">
        <f ca="1">D8*12/(52*'Calcul Salaire'!$G$12)*(1+($E$35+$E$36)/$E$34)*1.0833</f>
        <v>33.745944943221097</v>
      </c>
      <c r="E44" s="237"/>
      <c r="F44" s="236">
        <f ca="1">F8*12/(52*'Calcul Salaire'!$G$12)*(1+($E$35+$E$36)/$E$34)*1.0833</f>
        <v>37.692197072183269</v>
      </c>
      <c r="G44" s="237"/>
      <c r="H44" s="236">
        <f ca="1">H8*12/(52*'Calcul Salaire'!$G$12)*(1+($E$35+$E$36)/$E$34)*1.0833</f>
        <v>41.762707251900864</v>
      </c>
      <c r="I44" s="237"/>
      <c r="J44" s="236">
        <f ca="1">J8*12/(52*'Calcul Salaire'!$G$12)*(1+($E$35+$E$36)/$E$34)*1.0833</f>
        <v>47.953370422632567</v>
      </c>
      <c r="K44" s="237"/>
      <c r="L44" s="236">
        <f ca="1">L8*12/(52*'Calcul Salaire'!$G$12)*(1+($E$35+$E$36)/$E$34)*1.0833</f>
        <v>49.214307233139124</v>
      </c>
      <c r="M44" s="237"/>
      <c r="N44" s="236">
        <f ca="1">N8*12/(52*'Calcul Salaire'!$G$12)*(1+($E$35+$E$36)/$E$34)*1.0833</f>
        <v>50.346043911326163</v>
      </c>
      <c r="O44" s="237"/>
      <c r="P44" s="236">
        <f ca="1">P8*12/(52*'Calcul Salaire'!$G$12)*(1+($E$35+$E$36)/$E$34)*1.0833</f>
        <v>53.659003588426977</v>
      </c>
      <c r="Q44" s="261"/>
      <c r="R44" s="181">
        <f t="shared" ca="1" si="11"/>
        <v>1.8875566213695887E-2</v>
      </c>
    </row>
    <row r="45" spans="1:18" s="179" customFormat="1" ht="15.75" customHeight="1">
      <c r="A45" s="180">
        <v>6</v>
      </c>
      <c r="B45" s="260">
        <f ca="1">B9*12/(52*'Calcul Salaire'!$G$12)*(1+($E$35+$E$36)/$E$34)*1.0833</f>
        <v>31.418224526513281</v>
      </c>
      <c r="C45" s="237"/>
      <c r="D45" s="236">
        <f ca="1">D9*12/(52*'Calcul Salaire'!$G$12)*(1+($E$35+$E$36)/$E$34)*1.0833</f>
        <v>34.308283224054506</v>
      </c>
      <c r="E45" s="237"/>
      <c r="F45" s="236">
        <f ca="1">F9*12/(52*'Calcul Salaire'!$G$12)*(1+($E$35+$E$36)/$E$34)*1.0833</f>
        <v>38.320194436654496</v>
      </c>
      <c r="G45" s="237"/>
      <c r="H45" s="236">
        <f ca="1">H9*12/(52*'Calcul Salaire'!$G$12)*(1+($E$35+$E$36)/$E$34)*1.0833</f>
        <v>42.458834740791943</v>
      </c>
      <c r="I45" s="237"/>
      <c r="J45" s="236">
        <f ca="1">J9*12/(52*'Calcul Salaire'!$G$12)*(1+($E$35+$E$36)/$E$34)*1.0833</f>
        <v>48.752575612718474</v>
      </c>
      <c r="K45" s="237"/>
      <c r="L45" s="236">
        <f ca="1">L9*12/(52*'Calcul Salaire'!$G$12)*(1+($E$35+$E$36)/$E$34)*1.0833</f>
        <v>50.034692772785625</v>
      </c>
      <c r="M45" s="237"/>
      <c r="N45" s="236">
        <f ca="1">N9*12/(52*'Calcul Salaire'!$G$12)*(1+($E$35+$E$36)/$E$34)*1.0833</f>
        <v>51.185138759751162</v>
      </c>
      <c r="O45" s="237"/>
      <c r="P45" s="236">
        <f ca="1">P9*12/(52*'Calcul Salaire'!$G$12)*(1+($E$35+$E$36)/$E$34)*1.0833</f>
        <v>54.553520351535497</v>
      </c>
      <c r="Q45" s="261"/>
      <c r="R45" s="181">
        <f t="shared" ca="1" si="11"/>
        <v>1.6663877149671321E-2</v>
      </c>
    </row>
    <row r="46" spans="1:18" s="179" customFormat="1" ht="15.75" customHeight="1">
      <c r="A46" s="180">
        <v>7</v>
      </c>
      <c r="B46" s="260">
        <f ca="1">B10*12/(52*'Calcul Salaire'!$G$12)*(1+($E$35+$E$36)/$E$34)*1.0833</f>
        <v>31.93290702083539</v>
      </c>
      <c r="C46" s="237"/>
      <c r="D46" s="236">
        <f ca="1">D10*12/(52*'Calcul Salaire'!$G$12)*(1+($E$35+$E$36)/$E$34)*1.0833</f>
        <v>34.870621504887922</v>
      </c>
      <c r="E46" s="237"/>
      <c r="F46" s="236">
        <f ca="1">F10*12/(52*'Calcul Salaire'!$G$12)*(1+($E$35+$E$36)/$E$34)*1.0833</f>
        <v>38.948897812777723</v>
      </c>
      <c r="G46" s="237"/>
      <c r="H46" s="236">
        <f ca="1">H10*12/(52*'Calcul Salaire'!$G$12)*(1+($E$35+$E$36)/$E$34)*1.0833</f>
        <v>43.154609223857015</v>
      </c>
      <c r="I46" s="237"/>
      <c r="J46" s="236">
        <f ca="1">J10*12/(52*'Calcul Salaire'!$G$12)*(1+($E$35+$E$36)/$E$34)*1.0833</f>
        <v>49.551427796978373</v>
      </c>
      <c r="K46" s="237"/>
      <c r="L46" s="236">
        <f ca="1">L10*12/(52*'Calcul Salaire'!$G$12)*(1+($E$35+$E$36)/$E$34)*1.0833</f>
        <v>50.854372300780085</v>
      </c>
      <c r="M46" s="237"/>
      <c r="N46" s="236">
        <f ca="1">N10*12/(52*'Calcul Salaire'!$G$12)*(1+($E$35+$E$36)/$E$34)*1.0833</f>
        <v>52.023880602350161</v>
      </c>
      <c r="O46" s="237"/>
      <c r="P46" s="236">
        <f ca="1">P10*12/(52*'Calcul Salaire'!$G$12)*(1+($E$35+$E$36)/$E$34)*1.0833</f>
        <v>55.447684108818017</v>
      </c>
      <c r="Q46" s="261"/>
      <c r="R46" s="181">
        <f t="shared" ca="1" si="11"/>
        <v>1.6390743808455691E-2</v>
      </c>
    </row>
    <row r="47" spans="1:18" s="179" customFormat="1" ht="15.75" customHeight="1">
      <c r="A47" s="180">
        <v>8</v>
      </c>
      <c r="B47" s="260">
        <f ca="1">B11*12/(52*'Calcul Salaire'!$G$12)*(1+($E$35+$E$36)/$E$34)*1.0833</f>
        <v>32.44794252098351</v>
      </c>
      <c r="C47" s="237"/>
      <c r="D47" s="236">
        <f ca="1">D11*12/(52*'Calcul Salaire'!$G$12)*(1+($E$35+$E$36)/$E$34)*1.0833</f>
        <v>35.432959785721337</v>
      </c>
      <c r="E47" s="237"/>
      <c r="F47" s="236">
        <f ca="1">F11*12/(52*'Calcul Salaire'!$G$12)*(1+($E$35+$E$36)/$E$34)*1.0833</f>
        <v>39.576895177248943</v>
      </c>
      <c r="G47" s="237"/>
      <c r="H47" s="236">
        <f ca="1">H11*12/(52*'Calcul Salaire'!$G$12)*(1+($E$35+$E$36)/$E$34)*1.0833</f>
        <v>43.850736712748109</v>
      </c>
      <c r="I47" s="237"/>
      <c r="J47" s="236">
        <f ca="1">J11*12/(52*'Calcul Salaire'!$G$12)*(1+($E$35+$E$36)/$E$34)*1.0833</f>
        <v>50.350985992890294</v>
      </c>
      <c r="K47" s="237"/>
      <c r="L47" s="236">
        <f ca="1">L11*12/(52*'Calcul Salaire'!$G$12)*(1+($E$35+$E$36)/$E$34)*1.0833</f>
        <v>51.675110846252593</v>
      </c>
      <c r="M47" s="237"/>
      <c r="N47" s="236">
        <f ca="1">N11*12/(52*'Calcul Salaire'!$G$12)*(1+($E$35+$E$36)/$E$34)*1.0833</f>
        <v>52.863328456601174</v>
      </c>
      <c r="O47" s="237"/>
      <c r="P47" s="236">
        <f ca="1">P11*12/(52*'Calcul Salaire'!$G$12)*(1+($E$35+$E$36)/$E$34)*1.0833</f>
        <v>56.342200871926543</v>
      </c>
      <c r="Q47" s="261"/>
      <c r="R47" s="181">
        <f t="shared" ca="1" si="11"/>
        <v>1.6126419793079712E-2</v>
      </c>
    </row>
    <row r="48" spans="1:18" s="179" customFormat="1" ht="15.75" customHeight="1">
      <c r="A48" s="180">
        <v>9</v>
      </c>
      <c r="B48" s="260">
        <f ca="1">B12*12/(52*'Calcul Salaire'!$G$12)*(1+($E$35+$E$36)/$E$34)*1.0833</f>
        <v>32.963331026957633</v>
      </c>
      <c r="C48" s="237"/>
      <c r="D48" s="236">
        <f ca="1">D12*12/(52*'Calcul Salaire'!$G$12)*(1+($E$35+$E$36)/$E$34)*1.0833</f>
        <v>35.99529806655476</v>
      </c>
      <c r="E48" s="237"/>
      <c r="F48" s="236">
        <f ca="1">F12*12/(52*'Calcul Salaire'!$G$12)*(1+($E$35+$E$36)/$E$34)*1.0833</f>
        <v>40.204892541720156</v>
      </c>
      <c r="G48" s="237"/>
      <c r="H48" s="236">
        <f ca="1">H12*12/(52*'Calcul Salaire'!$G$12)*(1+($E$35+$E$36)/$E$34)*1.0833</f>
        <v>44.547217207465202</v>
      </c>
      <c r="I48" s="237"/>
      <c r="J48" s="236">
        <f ca="1">J12*12/(52*'Calcul Salaire'!$G$12)*(1+($E$35+$E$36)/$E$34)*1.0833</f>
        <v>51.150191182976201</v>
      </c>
      <c r="K48" s="237"/>
      <c r="L48" s="236">
        <f ca="1">L12*12/(52*'Calcul Salaire'!$G$12)*(1+($E$35+$E$36)/$E$34)*1.0833</f>
        <v>52.495143380073074</v>
      </c>
      <c r="M48" s="237"/>
      <c r="N48" s="236">
        <f ca="1">N12*12/(52*'Calcul Salaire'!$G$12)*(1+($E$35+$E$36)/$E$34)*1.0833</f>
        <v>53.702423305026173</v>
      </c>
      <c r="O48" s="237"/>
      <c r="P48" s="236">
        <f ca="1">P12*12/(52*'Calcul Salaire'!$G$12)*(1+($E$35+$E$36)/$E$34)*1.0833</f>
        <v>57.236364629209042</v>
      </c>
      <c r="Q48" s="261"/>
      <c r="R48" s="181">
        <f t="shared" ca="1" si="11"/>
        <v>1.5870485678705058E-2</v>
      </c>
    </row>
    <row r="49" spans="1:18" s="179" customFormat="1" ht="15.75" customHeight="1">
      <c r="A49" s="180">
        <v>10</v>
      </c>
      <c r="B49" s="260">
        <f ca="1">B13*12/(52*'Calcul Salaire'!$G$12)*(1+($E$35+$E$36)/$E$34)*1.0833</f>
        <v>33.478366527105756</v>
      </c>
      <c r="C49" s="237"/>
      <c r="D49" s="236">
        <f ca="1">D13*12/(52*'Calcul Salaire'!$G$12)*(1+($E$35+$E$36)/$E$34)*1.0833</f>
        <v>36.557989353214182</v>
      </c>
      <c r="E49" s="237"/>
      <c r="F49" s="236">
        <f ca="1">F13*12/(52*'Calcul Salaire'!$G$12)*(1+($E$35+$E$36)/$E$34)*1.0833</f>
        <v>40.83359591784339</v>
      </c>
      <c r="G49" s="237"/>
      <c r="H49" s="236">
        <f ca="1">H13*12/(52*'Calcul Salaire'!$G$12)*(1+($E$35+$E$36)/$E$34)*1.0833</f>
        <v>45.242991690530268</v>
      </c>
      <c r="I49" s="237"/>
      <c r="J49" s="236">
        <f ca="1">J13*12/(52*'Calcul Salaire'!$G$12)*(1+($E$35+$E$36)/$E$34)*1.0833</f>
        <v>51.949043367236108</v>
      </c>
      <c r="K49" s="237"/>
      <c r="L49" s="236">
        <f ca="1">L13*12/(52*'Calcul Salaire'!$G$12)*(1+($E$35+$E$36)/$E$34)*1.0833</f>
        <v>53.315528919719569</v>
      </c>
      <c r="M49" s="237"/>
      <c r="N49" s="236">
        <f ca="1">N13*12/(52*'Calcul Salaire'!$G$12)*(1+($E$35+$E$36)/$E$34)*1.0833</f>
        <v>54.541518153451172</v>
      </c>
      <c r="O49" s="237"/>
      <c r="P49" s="236">
        <f ca="1">P13*12/(52*'Calcul Salaire'!$G$12)*(1+($E$35+$E$36)/$E$34)*1.0833</f>
        <v>58.130528386491548</v>
      </c>
      <c r="Q49" s="261"/>
      <c r="R49" s="181">
        <f t="shared" ca="1" si="11"/>
        <v>1.5632355248705397E-2</v>
      </c>
    </row>
    <row r="50" spans="1:18" s="179" customFormat="1" ht="15.75" customHeight="1">
      <c r="A50" s="180">
        <v>11</v>
      </c>
      <c r="B50" s="260">
        <f ca="1">B14*12/(52*'Calcul Salaire'!$G$12)*(1+($E$35+$E$36)/$E$34)*1.0833</f>
        <v>33.993049021427865</v>
      </c>
      <c r="C50" s="237"/>
      <c r="D50" s="236">
        <f ca="1">D14*12/(52*'Calcul Salaire'!$G$12)*(1+($E$35+$E$36)/$E$34)*1.0833</f>
        <v>37.120327634047598</v>
      </c>
      <c r="E50" s="237"/>
      <c r="F50" s="236">
        <f ca="1">F14*12/(52*'Calcul Salaire'!$G$12)*(1+($E$35+$E$36)/$E$34)*1.0833</f>
        <v>41.46159328231461</v>
      </c>
      <c r="G50" s="237"/>
      <c r="H50" s="236">
        <f ca="1">H14*12/(52*'Calcul Salaire'!$G$12)*(1+($E$35+$E$36)/$E$34)*1.0833</f>
        <v>45.939119179421354</v>
      </c>
      <c r="I50" s="237"/>
      <c r="J50" s="236">
        <f ca="1">J14*12/(52*'Calcul Salaire'!$G$12)*(1+($E$35+$E$36)/$E$34)*1.0833</f>
        <v>52.748954568974028</v>
      </c>
      <c r="K50" s="237"/>
      <c r="L50" s="236">
        <f ca="1">L14*12/(52*'Calcul Salaire'!$G$12)*(1+($E$35+$E$36)/$E$34)*1.0833</f>
        <v>54.135914459366056</v>
      </c>
      <c r="M50" s="237"/>
      <c r="N50" s="236">
        <f ca="1">N14*12/(52*'Calcul Salaire'!$G$12)*(1+($E$35+$E$36)/$E$34)*1.0833</f>
        <v>55.380259996050171</v>
      </c>
      <c r="O50" s="237"/>
      <c r="P50" s="236">
        <f ca="1">P14*12/(52*'Calcul Salaire'!$G$12)*(1+($E$35+$E$36)/$E$34)*1.0833</f>
        <v>59.025045149600082</v>
      </c>
      <c r="Q50" s="261"/>
      <c r="R50" s="181">
        <f t="shared" ca="1" si="11"/>
        <v>1.5382089955775283E-2</v>
      </c>
    </row>
    <row r="51" spans="1:18" s="179" customFormat="1" ht="15.75" customHeight="1">
      <c r="A51" s="180">
        <v>12</v>
      </c>
      <c r="B51" s="260">
        <f ca="1">B15*12/(52*'Calcul Salaire'!$G$12)*(1+($E$35+$E$36)/$E$34)*1.0833</f>
        <v>34.451250583588426</v>
      </c>
      <c r="C51" s="237"/>
      <c r="D51" s="236">
        <f ca="1">D15*12/(52*'Calcul Salaire'!$G$12)*(1+($E$35+$E$36)/$E$34)*1.0833</f>
        <v>37.620183883677299</v>
      </c>
      <c r="E51" s="237"/>
      <c r="F51" s="236">
        <f ca="1">F15*12/(52*'Calcul Salaire'!$G$12)*(1+($E$35+$E$36)/$E$34)*1.0833</f>
        <v>42.020048499061907</v>
      </c>
      <c r="G51" s="237"/>
      <c r="H51" s="236">
        <f ca="1">H15*12/(52*'Calcul Salaire'!$G$12)*(1+($E$35+$E$36)/$E$34)*1.0833</f>
        <v>46.557585386590304</v>
      </c>
      <c r="I51" s="237"/>
      <c r="J51" s="236">
        <f ca="1">J15*12/(52*'Calcul Salaire'!$G$12)*(1+($E$35+$E$36)/$E$34)*1.0833</f>
        <v>53.459202290905495</v>
      </c>
      <c r="K51" s="237"/>
      <c r="L51" s="236">
        <f ca="1">L15*12/(52*'Calcul Salaire'!$G$12)*(1+($E$35+$E$36)/$E$34)*1.0833</f>
        <v>54.864871490076041</v>
      </c>
      <c r="M51" s="237"/>
      <c r="N51" s="236">
        <f ca="1">N15*12/(52*'Calcul Salaire'!$G$12)*(1+($E$35+$E$36)/$E$34)*1.0833</f>
        <v>56.126514312234619</v>
      </c>
      <c r="O51" s="237"/>
      <c r="P51" s="236">
        <f ca="1">P15*12/(52*'Calcul Salaire'!$G$12)*(1+($E$35+$E$36)/$E$34)*1.0833</f>
        <v>59.820014269773871</v>
      </c>
      <c r="Q51" s="261"/>
      <c r="R51" s="181">
        <f t="shared" ca="1" si="11"/>
        <v>1.346583614664063E-2</v>
      </c>
    </row>
    <row r="52" spans="1:18" s="179" customFormat="1" ht="15.75" customHeight="1">
      <c r="A52" s="180">
        <v>13</v>
      </c>
      <c r="B52" s="260">
        <f ca="1">B16*12/(52*'Calcul Salaire'!$G$12)*(1+($E$35+$E$36)/$E$34)*1.0833</f>
        <v>34.909099139922979</v>
      </c>
      <c r="C52" s="237"/>
      <c r="D52" s="236">
        <f ca="1">D16*12/(52*'Calcul Salaire'!$G$12)*(1+($E$35+$E$36)/$E$34)*1.0833</f>
        <v>38.120040133307</v>
      </c>
      <c r="E52" s="237"/>
      <c r="F52" s="236">
        <f ca="1">F16*12/(52*'Calcul Salaire'!$G$12)*(1+($E$35+$E$36)/$E$34)*1.0833</f>
        <v>42.578503715809227</v>
      </c>
      <c r="G52" s="237"/>
      <c r="H52" s="236">
        <f ca="1">H16*12/(52*'Calcul Salaire'!$G$12)*(1+($E$35+$E$36)/$E$34)*1.0833</f>
        <v>47.176051593759269</v>
      </c>
      <c r="I52" s="237"/>
      <c r="J52" s="236">
        <f ca="1">J16*12/(52*'Calcul Salaire'!$G$12)*(1+($E$35+$E$36)/$E$34)*1.0833</f>
        <v>54.169450012836975</v>
      </c>
      <c r="K52" s="237"/>
      <c r="L52" s="236">
        <f ca="1">L16*12/(52*'Calcul Salaire'!$G$12)*(1+($E$35+$E$36)/$E$34)*1.0833</f>
        <v>55.594181526612033</v>
      </c>
      <c r="M52" s="237"/>
      <c r="N52" s="236">
        <f ca="1">N16*12/(52*'Calcul Salaire'!$G$12)*(1+($E$35+$E$36)/$E$34)*1.0833</f>
        <v>56.872415622593074</v>
      </c>
      <c r="O52" s="237"/>
      <c r="P52" s="236">
        <f ca="1">P16*12/(52*'Calcul Salaire'!$G$12)*(1+($E$35+$E$36)/$E$34)*1.0833</f>
        <v>60.614630384121661</v>
      </c>
      <c r="Q52" s="261"/>
      <c r="R52" s="181">
        <f t="shared" ca="1" si="11"/>
        <v>1.3286916703418337E-2</v>
      </c>
    </row>
    <row r="53" spans="1:18" s="179" customFormat="1" ht="15.75" customHeight="1">
      <c r="A53" s="180">
        <v>14</v>
      </c>
      <c r="B53" s="260">
        <f ca="1">B17*12/(52*'Calcul Salaire'!$G$12)*(1+($E$35+$E$36)/$E$34)*1.0833</f>
        <v>35.366594690431519</v>
      </c>
      <c r="C53" s="237"/>
      <c r="D53" s="236">
        <f ca="1">D17*12/(52*'Calcul Salaire'!$G$12)*(1+($E$35+$E$36)/$E$34)*1.0833</f>
        <v>38.619896382936702</v>
      </c>
      <c r="E53" s="237"/>
      <c r="F53" s="236">
        <f ca="1">F17*12/(52*'Calcul Salaire'!$G$12)*(1+($E$35+$E$36)/$E$34)*1.0833</f>
        <v>43.136958932556531</v>
      </c>
      <c r="G53" s="237"/>
      <c r="H53" s="236">
        <f ca="1">H17*12/(52*'Calcul Salaire'!$G$12)*(1+($E$35+$E$36)/$E$34)*1.0833</f>
        <v>47.795223812580232</v>
      </c>
      <c r="I53" s="237"/>
      <c r="J53" s="236">
        <f ca="1">J17*12/(52*'Calcul Salaire'!$G$12)*(1+($E$35+$E$36)/$E$34)*1.0833</f>
        <v>54.880050740594449</v>
      </c>
      <c r="K53" s="237"/>
      <c r="L53" s="236">
        <f ca="1">L17*12/(52*'Calcul Salaire'!$G$12)*(1+($E$35+$E$36)/$E$34)*1.0833</f>
        <v>56.323138557322011</v>
      </c>
      <c r="M53" s="237"/>
      <c r="N53" s="236">
        <f ca="1">N17*12/(52*'Calcul Salaire'!$G$12)*(1+($E$35+$E$36)/$E$34)*1.0833</f>
        <v>57.617963927125501</v>
      </c>
      <c r="O53" s="237"/>
      <c r="P53" s="236">
        <f ca="1">P17*12/(52*'Calcul Salaire'!$G$12)*(1+($E$35+$E$36)/$E$34)*1.0833</f>
        <v>61.409599504295457</v>
      </c>
      <c r="Q53" s="261"/>
      <c r="R53" s="181">
        <f t="shared" ca="1" si="11"/>
        <v>1.3112689490401581E-2</v>
      </c>
    </row>
    <row r="54" spans="1:18" s="179" customFormat="1" ht="15.75" customHeight="1">
      <c r="A54" s="180">
        <v>15</v>
      </c>
      <c r="B54" s="260">
        <f ca="1">B18*12/(52*'Calcul Salaire'!$G$12)*(1+($E$35+$E$36)/$E$34)*1.0833</f>
        <v>35.824796252592087</v>
      </c>
      <c r="C54" s="237"/>
      <c r="D54" s="236">
        <f ca="1">D18*12/(52*'Calcul Salaire'!$G$12)*(1+($E$35+$E$36)/$E$34)*1.0833</f>
        <v>39.11975263256641</v>
      </c>
      <c r="E54" s="237"/>
      <c r="F54" s="236">
        <f ca="1">F18*12/(52*'Calcul Salaire'!$G$12)*(1+($E$35+$E$36)/$E$34)*1.0833</f>
        <v>43.69506114347783</v>
      </c>
      <c r="G54" s="237"/>
      <c r="H54" s="236">
        <f ca="1">H18*12/(52*'Calcul Salaire'!$G$12)*(1+($E$35+$E$36)/$E$34)*1.0833</f>
        <v>48.41369001974919</v>
      </c>
      <c r="I54" s="237"/>
      <c r="J54" s="236">
        <f ca="1">J18*12/(52*'Calcul Salaire'!$G$12)*(1+($E$35+$E$36)/$E$34)*1.0833</f>
        <v>55.590298462525929</v>
      </c>
      <c r="K54" s="237"/>
      <c r="L54" s="236">
        <f ca="1">L18*12/(52*'Calcul Salaire'!$G$12)*(1+($E$35+$E$36)/$E$34)*1.0833</f>
        <v>57.05244859385801</v>
      </c>
      <c r="M54" s="237"/>
      <c r="N54" s="236">
        <f ca="1">N18*12/(52*'Calcul Salaire'!$G$12)*(1+($E$35+$E$36)/$E$34)*1.0833</f>
        <v>58.363865237483957</v>
      </c>
      <c r="O54" s="237"/>
      <c r="P54" s="236">
        <f ca="1">P18*12/(52*'Calcul Salaire'!$G$12)*(1+($E$35+$E$36)/$E$34)*1.0833</f>
        <v>62.204921630295253</v>
      </c>
      <c r="Q54" s="261"/>
      <c r="R54" s="181">
        <f t="shared" ca="1" si="11"/>
        <v>1.2942972313373635E-2</v>
      </c>
    </row>
    <row r="55" spans="1:18" s="179" customFormat="1" ht="15.75" customHeight="1">
      <c r="A55" s="180">
        <v>16</v>
      </c>
      <c r="B55" s="260">
        <f ca="1">B19*12/(52*'Calcul Salaire'!$G$12)*(1+($E$35+$E$36)/$E$34)*1.0833</f>
        <v>36.28229180310062</v>
      </c>
      <c r="C55" s="237"/>
      <c r="D55" s="236">
        <f ca="1">D19*12/(52*'Calcul Salaire'!$G$12)*(1+($E$35+$E$36)/$E$34)*1.0833</f>
        <v>39.619608882196104</v>
      </c>
      <c r="E55" s="237"/>
      <c r="F55" s="236">
        <f ca="1">F19*12/(52*'Calcul Salaire'!$G$12)*(1+($E$35+$E$36)/$E$34)*1.0833</f>
        <v>44.253163354399135</v>
      </c>
      <c r="G55" s="237"/>
      <c r="H55" s="236">
        <f ca="1">H19*12/(52*'Calcul Salaire'!$G$12)*(1+($E$35+$E$36)/$E$34)*1.0833</f>
        <v>49.032156226918147</v>
      </c>
      <c r="I55" s="237"/>
      <c r="J55" s="236">
        <f ca="1">J19*12/(52*'Calcul Salaire'!$G$12)*(1+($E$35+$E$36)/$E$34)*1.0833</f>
        <v>56.300546184457396</v>
      </c>
      <c r="K55" s="237"/>
      <c r="L55" s="236">
        <f ca="1">L19*12/(52*'Calcul Salaire'!$G$12)*(1+($E$35+$E$36)/$E$34)*1.0833</f>
        <v>57.781405624567988</v>
      </c>
      <c r="M55" s="237"/>
      <c r="N55" s="236">
        <f ca="1">N19*12/(52*'Calcul Salaire'!$G$12)*(1+($E$35+$E$36)/$E$34)*1.0833</f>
        <v>59.109766547842412</v>
      </c>
      <c r="O55" s="237"/>
      <c r="P55" s="236">
        <f ca="1">P19*12/(52*'Calcul Salaire'!$G$12)*(1+($E$35+$E$36)/$E$34)*1.0833</f>
        <v>62.999537744643035</v>
      </c>
      <c r="Q55" s="261"/>
      <c r="R55" s="181">
        <f t="shared" ca="1" si="11"/>
        <v>1.2777592290130532E-2</v>
      </c>
    </row>
    <row r="56" spans="1:18" s="179" customFormat="1" ht="15.75" customHeight="1">
      <c r="A56" s="180">
        <v>17</v>
      </c>
      <c r="B56" s="260">
        <f ca="1">B20*12/(52*'Calcul Salaire'!$G$12)*(1+($E$35+$E$36)/$E$34)*1.0833</f>
        <v>36.740140359435173</v>
      </c>
      <c r="C56" s="237"/>
      <c r="D56" s="236">
        <f ca="1">D20*12/(52*'Calcul Salaire'!$G$12)*(1+($E$35+$E$36)/$E$34)*1.0833</f>
        <v>40.119818137651833</v>
      </c>
      <c r="E56" s="237"/>
      <c r="F56" s="236">
        <f ca="1">F20*12/(52*'Calcul Salaire'!$G$12)*(1+($E$35+$E$36)/$E$34)*1.0833</f>
        <v>44.811971576972446</v>
      </c>
      <c r="G56" s="237"/>
      <c r="H56" s="236">
        <f ca="1">H20*12/(52*'Calcul Salaire'!$G$12)*(1+($E$35+$E$36)/$E$34)*1.0833</f>
        <v>49.651328445739111</v>
      </c>
      <c r="I56" s="237"/>
      <c r="J56" s="236">
        <f ca="1">J20*12/(52*'Calcul Salaire'!$G$12)*(1+($E$35+$E$36)/$E$34)*1.0833</f>
        <v>57.011146912214883</v>
      </c>
      <c r="K56" s="237"/>
      <c r="L56" s="236">
        <f ca="1">L20*12/(52*'Calcul Salaire'!$G$12)*(1+($E$35+$E$36)/$E$34)*1.0833</f>
        <v>58.51071566110398</v>
      </c>
      <c r="M56" s="237"/>
      <c r="N56" s="236">
        <f ca="1">N20*12/(52*'Calcul Salaire'!$G$12)*(1+($E$35+$E$36)/$E$34)*1.0833</f>
        <v>59.855314852374846</v>
      </c>
      <c r="O56" s="237"/>
      <c r="P56" s="236">
        <f ca="1">P20*12/(52*'Calcul Salaire'!$G$12)*(1+($E$35+$E$36)/$E$34)*1.0833</f>
        <v>63.794506864816825</v>
      </c>
      <c r="Q56" s="261"/>
      <c r="R56" s="181">
        <f t="shared" ca="1" si="11"/>
        <v>1.2625295139662745E-2</v>
      </c>
    </row>
    <row r="57" spans="1:18" s="179" customFormat="1" ht="15.75" customHeight="1">
      <c r="A57" s="180">
        <v>18</v>
      </c>
      <c r="B57" s="260">
        <f ca="1">B21*12/(52*'Calcul Salaire'!$G$12)*(1+($E$35+$E$36)/$E$34)*1.0833</f>
        <v>37.140801971956158</v>
      </c>
      <c r="C57" s="237"/>
      <c r="D57" s="236">
        <f ca="1">D21*12/(52*'Calcul Salaire'!$G$12)*(1+($E$35+$E$36)/$E$34)*1.0833</f>
        <v>40.55754536190382</v>
      </c>
      <c r="E57" s="237"/>
      <c r="F57" s="236">
        <f ca="1">F21*12/(52*'Calcul Salaire'!$G$12)*(1+($E$35+$E$36)/$E$34)*1.0833</f>
        <v>45.300531640169844</v>
      </c>
      <c r="G57" s="237"/>
      <c r="H57" s="236">
        <f ca="1">H21*12/(52*'Calcul Salaire'!$G$12)*(1+($E$35+$E$36)/$E$34)*1.0833</f>
        <v>50.19283938283796</v>
      </c>
      <c r="I57" s="237"/>
      <c r="J57" s="236">
        <f ca="1">J21*12/(52*'Calcul Salaire'!$G$12)*(1+($E$35+$E$36)/$E$34)*1.0833</f>
        <v>57.632790171817916</v>
      </c>
      <c r="K57" s="237"/>
      <c r="L57" s="236">
        <f ca="1">L21*12/(52*'Calcul Salaire'!$G$12)*(1+($E$35+$E$36)/$E$34)*1.0833</f>
        <v>59.148244182877455</v>
      </c>
      <c r="M57" s="237"/>
      <c r="N57" s="236">
        <f ca="1">N21*12/(52*'Calcul Salaire'!$G$12)*(1+($E$35+$E$36)/$E$34)*1.0833</f>
        <v>60.508375630492743</v>
      </c>
      <c r="O57" s="237"/>
      <c r="P57" s="236">
        <f ca="1">P21*12/(52*'Calcul Salaire'!$G$12)*(1+($E$35+$E$36)/$E$34)*1.0833</f>
        <v>64.49028134788189</v>
      </c>
      <c r="Q57" s="261"/>
      <c r="R57" s="181">
        <f t="shared" ca="1" si="11"/>
        <v>1.0910498715376435E-2</v>
      </c>
    </row>
    <row r="58" spans="1:18" s="179" customFormat="1" ht="15.75" customHeight="1">
      <c r="A58" s="180">
        <v>19</v>
      </c>
      <c r="B58" s="260">
        <f ca="1">B22*12/(52*'Calcul Salaire'!$G$12)*(1+($E$35+$E$36)/$E$34)*1.0833</f>
        <v>37.541463584477135</v>
      </c>
      <c r="C58" s="237"/>
      <c r="D58" s="236">
        <f ca="1">D22*12/(52*'Calcul Salaire'!$G$12)*(1+($E$35+$E$36)/$E$34)*1.0833</f>
        <v>40.994919580329814</v>
      </c>
      <c r="E58" s="237"/>
      <c r="F58" s="236">
        <f ca="1">F22*12/(52*'Calcul Salaire'!$G$12)*(1+($E$35+$E$36)/$E$34)*1.0833</f>
        <v>45.789091703367241</v>
      </c>
      <c r="G58" s="237"/>
      <c r="H58" s="236">
        <f ca="1">H22*12/(52*'Calcul Salaire'!$G$12)*(1+($E$35+$E$36)/$E$34)*1.0833</f>
        <v>50.733997314110795</v>
      </c>
      <c r="I58" s="237"/>
      <c r="J58" s="236">
        <f ca="1">J22*12/(52*'Calcul Salaire'!$G$12)*(1+($E$35+$E$36)/$E$34)*1.0833</f>
        <v>58.254433431420949</v>
      </c>
      <c r="K58" s="237"/>
      <c r="L58" s="236">
        <f ca="1">L22*12/(52*'Calcul Salaire'!$G$12)*(1+($E$35+$E$36)/$E$34)*1.0833</f>
        <v>59.786125710476938</v>
      </c>
      <c r="M58" s="237"/>
      <c r="N58" s="236">
        <f ca="1">N22*12/(52*'Calcul Salaire'!$G$12)*(1+($E$35+$E$36)/$E$34)*1.0833</f>
        <v>61.160730396958627</v>
      </c>
      <c r="O58" s="237"/>
      <c r="P58" s="236">
        <f ca="1">P22*12/(52*'Calcul Salaire'!$G$12)*(1+($E$35+$E$36)/$E$34)*1.0833</f>
        <v>65.185349819294942</v>
      </c>
      <c r="Q58" s="261"/>
      <c r="R58" s="181">
        <f t="shared" ca="1" si="11"/>
        <v>1.0784040664276113E-2</v>
      </c>
    </row>
    <row r="59" spans="1:18" s="179" customFormat="1" ht="15.75" customHeight="1">
      <c r="A59" s="180">
        <v>20</v>
      </c>
      <c r="B59" s="260">
        <f ca="1">B23*12/(52*'Calcul Salaire'!$G$12)*(1+($E$35+$E$36)/$E$34)*1.0833</f>
        <v>37.942125196998127</v>
      </c>
      <c r="C59" s="237"/>
      <c r="D59" s="236">
        <f ca="1">D23*12/(52*'Calcul Salaire'!$G$12)*(1+($E$35+$E$36)/$E$34)*1.0833</f>
        <v>41.432293798755794</v>
      </c>
      <c r="E59" s="237"/>
      <c r="F59" s="236">
        <f ca="1">F23*12/(52*'Calcul Salaire'!$G$12)*(1+($E$35+$E$36)/$E$34)*1.0833</f>
        <v>46.278004772390645</v>
      </c>
      <c r="G59" s="237"/>
      <c r="H59" s="236">
        <f ca="1">H23*12/(52*'Calcul Salaire'!$G$12)*(1+($E$35+$E$36)/$E$34)*1.0833</f>
        <v>51.275508251209644</v>
      </c>
      <c r="I59" s="237"/>
      <c r="J59" s="236">
        <f ca="1">J23*12/(52*'Calcul Salaire'!$G$12)*(1+($E$35+$E$36)/$E$34)*1.0833</f>
        <v>58.87572368519799</v>
      </c>
      <c r="K59" s="237"/>
      <c r="L59" s="236">
        <f ca="1">L23*12/(52*'Calcul Salaire'!$G$12)*(1+($E$35+$E$36)/$E$34)*1.0833</f>
        <v>60.424360243902441</v>
      </c>
      <c r="M59" s="237"/>
      <c r="N59" s="236">
        <f ca="1">N23*12/(52*'Calcul Salaire'!$G$12)*(1+($E$35+$E$36)/$E$34)*1.0833</f>
        <v>61.813791175076531</v>
      </c>
      <c r="O59" s="237"/>
      <c r="P59" s="236">
        <f ca="1">P23*12/(52*'Calcul Salaire'!$G$12)*(1+($E$35+$E$36)/$E$34)*1.0833</f>
        <v>65.881124302360035</v>
      </c>
      <c r="Q59" s="261"/>
      <c r="R59" s="181">
        <f t="shared" ca="1" si="11"/>
        <v>1.0668985886627782E-2</v>
      </c>
    </row>
    <row r="60" spans="1:18" s="179" customFormat="1" ht="15.75" customHeight="1">
      <c r="A60" s="180">
        <v>21</v>
      </c>
      <c r="B60" s="260">
        <f ca="1">B24*12/(52*'Calcul Salaire'!$G$12)*(1+($E$35+$E$36)/$E$34)*1.0833</f>
        <v>38.342786809519104</v>
      </c>
      <c r="C60" s="237"/>
      <c r="D60" s="236">
        <f ca="1">D24*12/(52*'Calcul Salaire'!$G$12)*(1+($E$35+$E$36)/$E$34)*1.0833</f>
        <v>41.869668017181802</v>
      </c>
      <c r="E60" s="237"/>
      <c r="F60" s="236">
        <f ca="1">F24*12/(52*'Calcul Salaire'!$G$12)*(1+($E$35+$E$36)/$E$34)*1.0833</f>
        <v>46.766211829762021</v>
      </c>
      <c r="G60" s="237"/>
      <c r="H60" s="236">
        <f ca="1">H24*12/(52*'Calcul Salaire'!$G$12)*(1+($E$35+$E$36)/$E$34)*1.0833</f>
        <v>51.816666182482479</v>
      </c>
      <c r="I60" s="237"/>
      <c r="J60" s="236">
        <f ca="1">J24*12/(52*'Calcul Salaire'!$G$12)*(1+($E$35+$E$36)/$E$34)*1.0833</f>
        <v>59.497719950627037</v>
      </c>
      <c r="K60" s="237"/>
      <c r="L60" s="236">
        <f ca="1">L24*12/(52*'Calcul Salaire'!$G$12)*(1+($E$35+$E$36)/$E$34)*1.0833</f>
        <v>61.061888765675924</v>
      </c>
      <c r="M60" s="237"/>
      <c r="N60" s="236">
        <f ca="1">N24*12/(52*'Calcul Salaire'!$G$12)*(1+($E$35+$E$36)/$E$34)*1.0833</f>
        <v>62.465792935716408</v>
      </c>
      <c r="O60" s="237"/>
      <c r="P60" s="236">
        <f ca="1">P24*12/(52*'Calcul Salaire'!$G$12)*(1+($E$35+$E$36)/$E$34)*1.0833</f>
        <v>66.576898785425101</v>
      </c>
      <c r="Q60" s="261"/>
      <c r="R60" s="181">
        <f t="shared" ca="1" si="11"/>
        <v>1.0556360228338175E-2</v>
      </c>
    </row>
    <row r="61" spans="1:18" s="179" customFormat="1" ht="15.75" customHeight="1">
      <c r="A61" s="180">
        <v>22</v>
      </c>
      <c r="B61" s="260">
        <f ca="1">B25*12/(52*'Calcul Salaire'!$G$12)*(1+($E$35+$E$36)/$E$34)*1.0833</f>
        <v>38.743095416214089</v>
      </c>
      <c r="C61" s="237"/>
      <c r="D61" s="236">
        <f ca="1">D25*12/(52*'Calcul Salaire'!$G$12)*(1+($E$35+$E$36)/$E$34)*1.0833</f>
        <v>42.307042235607774</v>
      </c>
      <c r="E61" s="237"/>
      <c r="F61" s="236">
        <f ca="1">F25*12/(52*'Calcul Salaire'!$G$12)*(1+($E$35+$E$36)/$E$34)*1.0833</f>
        <v>47.255124898785418</v>
      </c>
      <c r="G61" s="237"/>
      <c r="H61" s="236">
        <f ca="1">H25*12/(52*'Calcul Salaire'!$G$12)*(1+($E$35+$E$36)/$E$34)*1.0833</f>
        <v>52.35817711958132</v>
      </c>
      <c r="I61" s="237"/>
      <c r="J61" s="236">
        <f ca="1">J25*12/(52*'Calcul Salaire'!$G$12)*(1+($E$35+$E$36)/$E$34)*1.0833</f>
        <v>60.119010204404077</v>
      </c>
      <c r="K61" s="237"/>
      <c r="L61" s="236">
        <f ca="1">L25*12/(52*'Calcul Salaire'!$G$12)*(1+($E$35+$E$36)/$E$34)*1.0833</f>
        <v>61.700123299101406</v>
      </c>
      <c r="M61" s="237"/>
      <c r="N61" s="236">
        <f ca="1">N25*12/(52*'Calcul Salaire'!$G$12)*(1+($E$35+$E$36)/$E$34)*1.0833</f>
        <v>63.118500708008284</v>
      </c>
      <c r="O61" s="237"/>
      <c r="P61" s="236">
        <f ca="1">P25*12/(52*'Calcul Salaire'!$G$12)*(1+($E$35+$E$36)/$E$34)*1.0833</f>
        <v>67.272320262664167</v>
      </c>
      <c r="Q61" s="261"/>
      <c r="R61" s="181">
        <f t="shared" ca="1" si="11"/>
        <v>1.0446087565024159E-2</v>
      </c>
    </row>
    <row r="62" spans="1:18" s="179" customFormat="1" ht="15.75" customHeight="1">
      <c r="A62" s="180">
        <v>23</v>
      </c>
      <c r="B62" s="260">
        <f ca="1">B26*12/(52*'Calcul Salaire'!$G$12)*(1+($E$35+$E$36)/$E$34)*1.0833</f>
        <v>39.143757028735074</v>
      </c>
      <c r="C62" s="237"/>
      <c r="D62" s="236">
        <f ca="1">D26*12/(52*'Calcul Salaire'!$G$12)*(1+($E$35+$E$36)/$E$34)*1.0833</f>
        <v>42.744416454033775</v>
      </c>
      <c r="E62" s="237"/>
      <c r="F62" s="236">
        <f ca="1">F26*12/(52*'Calcul Salaire'!$G$12)*(1+($E$35+$E$36)/$E$34)*1.0833</f>
        <v>47.743331956156808</v>
      </c>
      <c r="G62" s="237"/>
      <c r="H62" s="236">
        <f ca="1">H26*12/(52*'Calcul Salaire'!$G$12)*(1+($E$35+$E$36)/$E$34)*1.0833</f>
        <v>52.899335050854155</v>
      </c>
      <c r="I62" s="237"/>
      <c r="J62" s="236">
        <f ca="1">J26*12/(52*'Calcul Salaire'!$G$12)*(1+($E$35+$E$36)/$E$34)*1.0833</f>
        <v>60.741006469833117</v>
      </c>
      <c r="K62" s="237"/>
      <c r="L62" s="236">
        <f ca="1">L26*12/(52*'Calcul Salaire'!$G$12)*(1+($E$35+$E$36)/$E$34)*1.0833</f>
        <v>62.338004826700903</v>
      </c>
      <c r="M62" s="237"/>
      <c r="N62" s="236">
        <f ca="1">N26*12/(52*'Calcul Salaire'!$G$12)*(1+($E$35+$E$36)/$E$34)*1.0833</f>
        <v>63.771561486126188</v>
      </c>
      <c r="O62" s="237"/>
      <c r="P62" s="236">
        <f ca="1">P26*12/(52*'Calcul Salaire'!$G$12)*(1+($E$35+$E$36)/$E$34)*1.0833</f>
        <v>67.968094745729246</v>
      </c>
      <c r="Q62" s="261"/>
      <c r="R62" s="181">
        <f t="shared" ca="1" si="11"/>
        <v>1.0338094920232558E-2</v>
      </c>
    </row>
    <row r="63" spans="1:18" s="179" customFormat="1" ht="15.75" customHeight="1">
      <c r="A63" s="180">
        <v>24</v>
      </c>
      <c r="B63" s="260">
        <f ca="1">B27*12/(52*'Calcul Salaire'!$G$12)*(1+($E$35+$E$36)/$E$34)*1.0833</f>
        <v>39.544418641256051</v>
      </c>
      <c r="C63" s="237"/>
      <c r="D63" s="236">
        <f ca="1">D27*12/(52*'Calcul Salaire'!$G$12)*(1+($E$35+$E$36)/$E$34)*1.0833</f>
        <v>43.181790672459769</v>
      </c>
      <c r="E63" s="237"/>
      <c r="F63" s="236">
        <f ca="1">F27*12/(52*'Calcul Salaire'!$G$12)*(1+($E$35+$E$36)/$E$34)*1.0833</f>
        <v>48.232245025180212</v>
      </c>
      <c r="G63" s="237"/>
      <c r="H63" s="236">
        <f ca="1">H27*12/(52*'Calcul Salaire'!$G$12)*(1+($E$35+$E$36)/$E$34)*1.0833</f>
        <v>53.440845987952997</v>
      </c>
      <c r="I63" s="237"/>
      <c r="J63" s="236">
        <f ca="1">J27*12/(52*'Calcul Salaire'!$G$12)*(1+($E$35+$E$36)/$E$34)*1.0833</f>
        <v>61.362296723610136</v>
      </c>
      <c r="K63" s="237"/>
      <c r="L63" s="236">
        <f ca="1">L27*12/(52*'Calcul Salaire'!$G$12)*(1+($E$35+$E$36)/$E$34)*1.0833</f>
        <v>62.976239360126392</v>
      </c>
      <c r="M63" s="237"/>
      <c r="N63" s="236">
        <f ca="1">N27*12/(52*'Calcul Salaire'!$G$12)*(1+($E$35+$E$36)/$E$34)*1.0833</f>
        <v>64.423916252592079</v>
      </c>
      <c r="O63" s="237"/>
      <c r="P63" s="236">
        <f ca="1">P27*12/(52*'Calcul Salaire'!$G$12)*(1+($E$35+$E$36)/$E$34)*1.0833</f>
        <v>68.663869228794312</v>
      </c>
      <c r="Q63" s="261"/>
      <c r="R63" s="181">
        <f t="shared" ca="1" si="11"/>
        <v>1.0232312304376283E-2</v>
      </c>
    </row>
    <row r="64" spans="1:18" s="179" customFormat="1" ht="15.75" customHeight="1">
      <c r="A64" s="180">
        <v>25</v>
      </c>
      <c r="B64" s="260">
        <f ca="1">B28*12/(52*'Calcul Salaire'!$G$12)*(1+($E$35+$E$36)/$E$34)*1.0833</f>
        <v>39.945080253777043</v>
      </c>
      <c r="C64" s="237"/>
      <c r="D64" s="236">
        <f ca="1">D28*12/(52*'Calcul Salaire'!$G$12)*(1+($E$35+$E$36)/$E$34)*1.0833</f>
        <v>43.619164890885749</v>
      </c>
      <c r="E64" s="237"/>
      <c r="F64" s="236">
        <f ca="1">F28*12/(52*'Calcul Salaire'!$G$12)*(1+($E$35+$E$36)/$E$34)*1.0833</f>
        <v>48.72080508837761</v>
      </c>
      <c r="G64" s="237"/>
      <c r="H64" s="236">
        <f ca="1">H28*12/(52*'Calcul Salaire'!$G$12)*(1+($E$35+$E$36)/$E$34)*1.0833</f>
        <v>53.982003919225832</v>
      </c>
      <c r="I64" s="237"/>
      <c r="J64" s="236">
        <f ca="1">J28*12/(52*'Calcul Salaire'!$G$12)*(1+($E$35+$E$36)/$E$34)*1.0833</f>
        <v>61.983939983213197</v>
      </c>
      <c r="K64" s="237"/>
      <c r="L64" s="236">
        <f ca="1">L28*12/(52*'Calcul Salaire'!$G$12)*(1+($E$35+$E$36)/$E$34)*1.0833</f>
        <v>63.614120887725882</v>
      </c>
      <c r="M64" s="237"/>
      <c r="N64" s="236">
        <f ca="1">N28*12/(52*'Calcul Salaire'!$G$12)*(1+($E$35+$E$36)/$E$34)*1.0833</f>
        <v>65.076977030709983</v>
      </c>
      <c r="O64" s="237"/>
      <c r="P64" s="236">
        <f ca="1">P28*12/(52*'Calcul Salaire'!$G$12)*(1+($E$35+$E$36)/$E$34)*1.0833</f>
        <v>69.359290706033391</v>
      </c>
      <c r="Q64" s="261"/>
      <c r="R64" s="181">
        <f t="shared" ca="1" si="11"/>
        <v>1.0128672563477681E-2</v>
      </c>
    </row>
    <row r="65" spans="1:18" s="179" customFormat="1" ht="15.75" customHeight="1" thickBot="1">
      <c r="A65" s="182">
        <v>26</v>
      </c>
      <c r="B65" s="262">
        <f ca="1">B29*12/(52*'Calcul Salaire'!$G$12)*(1+($E$35+$E$36)/$E$34)*1.0833</f>
        <v>40.345741866298027</v>
      </c>
      <c r="C65" s="239"/>
      <c r="D65" s="238">
        <f ca="1">D29*12/(52*'Calcul Salaire'!$G$12)*(1+($E$35+$E$36)/$E$34)*1.0833</f>
        <v>44.056892115137749</v>
      </c>
      <c r="E65" s="239"/>
      <c r="F65" s="238">
        <f ca="1">F29*12/(52*'Calcul Salaire'!$G$12)*(1+($E$35+$E$36)/$E$34)*1.0833</f>
        <v>49.209365151575</v>
      </c>
      <c r="G65" s="239"/>
      <c r="H65" s="238">
        <f ca="1">H29*12/(52*'Calcul Salaire'!$G$12)*(1+($E$35+$E$36)/$E$34)*1.0833</f>
        <v>54.523514856324674</v>
      </c>
      <c r="I65" s="239"/>
      <c r="J65" s="238">
        <f ca="1">J29*12/(52*'Calcul Salaire'!$G$12)*(1+($E$35+$E$36)/$E$34)*1.0833</f>
        <v>62.605230236990224</v>
      </c>
      <c r="K65" s="239"/>
      <c r="L65" s="238">
        <f ca="1">L29*12/(52*'Calcul Salaire'!$G$12)*(1+($E$35+$E$36)/$E$34)*1.0833</f>
        <v>64.25164940949935</v>
      </c>
      <c r="M65" s="239"/>
      <c r="N65" s="238">
        <f ca="1">N29*12/(52*'Calcul Salaire'!$G$12)*(1+($E$35+$E$36)/$E$34)*1.0833</f>
        <v>65.729331797175874</v>
      </c>
      <c r="O65" s="239"/>
      <c r="P65" s="238">
        <f ca="1">P29*12/(52*'Calcul Salaire'!$G$12)*(1+($E$35+$E$36)/$E$34)*1.0833</f>
        <v>70.055065189098471</v>
      </c>
      <c r="Q65" s="258"/>
      <c r="R65" s="183">
        <f t="shared" ca="1" si="11"/>
        <v>1.0035204143568189E-2</v>
      </c>
    </row>
    <row r="66" spans="1:18" ht="13.5" thickBot="1">
      <c r="A66" s="10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N66" s="108"/>
      <c r="O66" s="108"/>
      <c r="P66" s="108"/>
      <c r="Q66" s="108"/>
      <c r="R66" s="109"/>
    </row>
    <row r="67" spans="1:18" ht="45" customHeight="1" thickBot="1">
      <c r="A67" s="240" t="s">
        <v>21</v>
      </c>
      <c r="B67" s="241"/>
      <c r="C67" s="241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2"/>
    </row>
    <row r="68" spans="1:18" ht="63.6" customHeight="1" thickBot="1">
      <c r="A68" s="162"/>
      <c r="B68" s="243" t="str">
        <f>B2</f>
        <v>Collaborateur-trice
non-diplômé-e (Auxiliaire)</v>
      </c>
      <c r="C68" s="244"/>
      <c r="D68" s="245" t="str">
        <f>D2</f>
        <v>Collaborateur-trice
diplômé-e Niveau 1 (ASE)</v>
      </c>
      <c r="E68" s="257"/>
      <c r="F68" s="245" t="str">
        <f>F2</f>
        <v>Collaborateur-trice
diplômé-e Niveau 2 (EDE)</v>
      </c>
      <c r="G68" s="257"/>
      <c r="H68" s="245" t="str">
        <f>H2</f>
        <v>Responsable de site ou adjoint-e de direction</v>
      </c>
      <c r="I68" s="257"/>
      <c r="J68" s="245" t="str">
        <f>J2</f>
        <v>Direction (DIE)
16 à 40 places</v>
      </c>
      <c r="K68" s="257"/>
      <c r="L68" s="245" t="str">
        <f>L2</f>
        <v>Direction (DIE)
41 à 80 places</v>
      </c>
      <c r="M68" s="257"/>
      <c r="N68" s="245" t="str">
        <f>N2</f>
        <v>Direction (DIE)
81 à 150 places</v>
      </c>
      <c r="O68" s="257"/>
      <c r="P68" s="245" t="str">
        <f>P2</f>
        <v>Chef-fe de service ou Coordinateur-trice ou
 Chef-fe d'entreprise de
plus de 150 places</v>
      </c>
      <c r="Q68" s="266"/>
      <c r="R68" s="252" t="s">
        <v>7</v>
      </c>
    </row>
    <row r="69" spans="1:18" s="1" customFormat="1" ht="26.25" thickBot="1">
      <c r="A69" s="235" t="s">
        <v>53</v>
      </c>
      <c r="B69" s="247">
        <f>B39</f>
        <v>1</v>
      </c>
      <c r="C69" s="248"/>
      <c r="D69" s="249">
        <f t="shared" ref="D69" si="12">D39</f>
        <v>2</v>
      </c>
      <c r="E69" s="250"/>
      <c r="F69" s="249">
        <f t="shared" ref="F69" si="13">F39</f>
        <v>3</v>
      </c>
      <c r="G69" s="250"/>
      <c r="H69" s="249">
        <f t="shared" ref="H69" si="14">H39</f>
        <v>4</v>
      </c>
      <c r="I69" s="250"/>
      <c r="J69" s="249">
        <f t="shared" ref="J69" si="15">J39</f>
        <v>5</v>
      </c>
      <c r="K69" s="250"/>
      <c r="L69" s="249">
        <f t="shared" ref="L69" si="16">L39</f>
        <v>6</v>
      </c>
      <c r="M69" s="250"/>
      <c r="N69" s="249">
        <f t="shared" ref="N69" si="17">N39</f>
        <v>7</v>
      </c>
      <c r="O69" s="250"/>
      <c r="P69" s="249">
        <f t="shared" ref="P69" si="18">P39</f>
        <v>8</v>
      </c>
      <c r="Q69" s="251"/>
      <c r="R69" s="253"/>
    </row>
    <row r="70" spans="1:18" s="179" customFormat="1" ht="15.75" customHeight="1">
      <c r="A70" s="177">
        <v>1</v>
      </c>
      <c r="B70" s="269">
        <f t="shared" ref="B70:B95" ca="1" si="19">B4*13</f>
        <v>54274.35</v>
      </c>
      <c r="C70" s="256"/>
      <c r="D70" s="255">
        <f t="shared" ref="D70:D95" ca="1" si="20">D4*13</f>
        <v>57534.1</v>
      </c>
      <c r="E70" s="256"/>
      <c r="F70" s="255">
        <f t="shared" ref="F70:F95" ca="1" si="21">F4*13</f>
        <v>64262.9</v>
      </c>
      <c r="G70" s="256"/>
      <c r="H70" s="255">
        <f t="shared" ref="H70:H95" ca="1" si="22">H4*13</f>
        <v>71202.950000000012</v>
      </c>
      <c r="I70" s="256"/>
      <c r="J70" s="255">
        <f t="shared" ref="J70:J95" ca="1" si="23">J4*13</f>
        <v>81757.650000000009</v>
      </c>
      <c r="K70" s="256"/>
      <c r="L70" s="255">
        <f t="shared" ref="L70:L95" ca="1" si="24">L4*13</f>
        <v>83907.200000000012</v>
      </c>
      <c r="M70" s="256"/>
      <c r="N70" s="255">
        <f t="shared" ref="N70:N95" ca="1" si="25">N4*13</f>
        <v>85836.400000000009</v>
      </c>
      <c r="O70" s="256"/>
      <c r="P70" s="255">
        <f t="shared" ref="P70:P95" ca="1" si="26">P4*13</f>
        <v>91485.55</v>
      </c>
      <c r="Q70" s="267"/>
      <c r="R70" s="254"/>
    </row>
    <row r="71" spans="1:18" s="179" customFormat="1" ht="15.75" customHeight="1">
      <c r="A71" s="180">
        <v>2</v>
      </c>
      <c r="B71" s="260">
        <f t="shared" ca="1" si="19"/>
        <v>54477.8</v>
      </c>
      <c r="C71" s="237"/>
      <c r="D71" s="236">
        <f t="shared" ca="1" si="20"/>
        <v>58684.6</v>
      </c>
      <c r="E71" s="237"/>
      <c r="F71" s="236">
        <f t="shared" ca="1" si="21"/>
        <v>65547.950000000012</v>
      </c>
      <c r="G71" s="237"/>
      <c r="H71" s="236">
        <f t="shared" ca="1" si="22"/>
        <v>72626.450000000012</v>
      </c>
      <c r="I71" s="237"/>
      <c r="J71" s="236">
        <f t="shared" ca="1" si="23"/>
        <v>83392.400000000009</v>
      </c>
      <c r="K71" s="237"/>
      <c r="L71" s="236">
        <f t="shared" ca="1" si="24"/>
        <v>85584.85</v>
      </c>
      <c r="M71" s="237"/>
      <c r="N71" s="236">
        <f t="shared" ca="1" si="25"/>
        <v>87553.700000000012</v>
      </c>
      <c r="O71" s="237"/>
      <c r="P71" s="236">
        <f t="shared" ca="1" si="26"/>
        <v>93314.650000000009</v>
      </c>
      <c r="Q71" s="261"/>
      <c r="R71" s="181">
        <v>2.0066152149944873E-2</v>
      </c>
    </row>
    <row r="72" spans="1:18" s="179" customFormat="1" ht="15.75" customHeight="1">
      <c r="A72" s="180">
        <v>3</v>
      </c>
      <c r="B72" s="260">
        <f t="shared" ca="1" si="19"/>
        <v>54795.65</v>
      </c>
      <c r="C72" s="237"/>
      <c r="D72" s="236">
        <f t="shared" ca="1" si="20"/>
        <v>59835.1</v>
      </c>
      <c r="E72" s="237"/>
      <c r="F72" s="236">
        <f t="shared" ca="1" si="21"/>
        <v>66833</v>
      </c>
      <c r="G72" s="237"/>
      <c r="H72" s="236">
        <f t="shared" ca="1" si="22"/>
        <v>74049.950000000012</v>
      </c>
      <c r="I72" s="237"/>
      <c r="J72" s="236">
        <f t="shared" ca="1" si="23"/>
        <v>85027.8</v>
      </c>
      <c r="K72" s="237"/>
      <c r="L72" s="236">
        <f t="shared" ca="1" si="24"/>
        <v>87263.8</v>
      </c>
      <c r="M72" s="237"/>
      <c r="N72" s="236">
        <f t="shared" ca="1" si="25"/>
        <v>89269.700000000012</v>
      </c>
      <c r="O72" s="237"/>
      <c r="P72" s="236">
        <f t="shared" ca="1" si="26"/>
        <v>95144.400000000009</v>
      </c>
      <c r="Q72" s="261"/>
      <c r="R72" s="181">
        <v>1.9455252918287938E-2</v>
      </c>
    </row>
    <row r="73" spans="1:18" s="179" customFormat="1" ht="15.75" customHeight="1">
      <c r="A73" s="180">
        <v>4</v>
      </c>
      <c r="B73" s="260">
        <f t="shared" ca="1" si="19"/>
        <v>55848.65</v>
      </c>
      <c r="C73" s="237"/>
      <c r="D73" s="236">
        <f t="shared" ca="1" si="20"/>
        <v>60986.25</v>
      </c>
      <c r="E73" s="237"/>
      <c r="F73" s="236">
        <f t="shared" ca="1" si="21"/>
        <v>68119.350000000006</v>
      </c>
      <c r="G73" s="237"/>
      <c r="H73" s="236">
        <f t="shared" ca="1" si="22"/>
        <v>75474.75</v>
      </c>
      <c r="I73" s="237"/>
      <c r="J73" s="236">
        <f t="shared" ca="1" si="23"/>
        <v>86662.55</v>
      </c>
      <c r="K73" s="237"/>
      <c r="L73" s="236">
        <f t="shared" ca="1" si="24"/>
        <v>88942.1</v>
      </c>
      <c r="M73" s="237"/>
      <c r="N73" s="236">
        <f t="shared" ca="1" si="25"/>
        <v>90986.35</v>
      </c>
      <c r="O73" s="237"/>
      <c r="P73" s="236">
        <f t="shared" ca="1" si="26"/>
        <v>96974.150000000009</v>
      </c>
      <c r="Q73" s="261"/>
      <c r="R73" s="181">
        <v>1.929601357082273E-2</v>
      </c>
    </row>
    <row r="74" spans="1:18" s="179" customFormat="1" ht="15.75" customHeight="1">
      <c r="A74" s="180">
        <v>5</v>
      </c>
      <c r="B74" s="260">
        <f t="shared" ca="1" si="19"/>
        <v>56902.3</v>
      </c>
      <c r="C74" s="237"/>
      <c r="D74" s="236">
        <f t="shared" ca="1" si="20"/>
        <v>62137.4</v>
      </c>
      <c r="E74" s="237"/>
      <c r="F74" s="236">
        <f t="shared" ca="1" si="21"/>
        <v>69403.75</v>
      </c>
      <c r="G74" s="237"/>
      <c r="H74" s="236">
        <f t="shared" ca="1" si="22"/>
        <v>76898.900000000009</v>
      </c>
      <c r="I74" s="237"/>
      <c r="J74" s="236">
        <f t="shared" ca="1" si="23"/>
        <v>88297.950000000012</v>
      </c>
      <c r="K74" s="237"/>
      <c r="L74" s="236">
        <f t="shared" ca="1" si="24"/>
        <v>90619.75</v>
      </c>
      <c r="M74" s="237"/>
      <c r="N74" s="236">
        <f t="shared" ca="1" si="25"/>
        <v>92703.650000000009</v>
      </c>
      <c r="O74" s="237"/>
      <c r="P74" s="236">
        <f t="shared" ca="1" si="26"/>
        <v>98803.900000000009</v>
      </c>
      <c r="Q74" s="261"/>
      <c r="R74" s="181">
        <v>1.8930726024547536E-2</v>
      </c>
    </row>
    <row r="75" spans="1:18" s="179" customFormat="1" ht="15.75" customHeight="1">
      <c r="A75" s="180">
        <v>6</v>
      </c>
      <c r="B75" s="260">
        <f t="shared" ca="1" si="19"/>
        <v>57851.3</v>
      </c>
      <c r="C75" s="237"/>
      <c r="D75" s="236">
        <f t="shared" ca="1" si="20"/>
        <v>63172.85</v>
      </c>
      <c r="E75" s="237"/>
      <c r="F75" s="236">
        <f t="shared" ca="1" si="21"/>
        <v>70560.100000000006</v>
      </c>
      <c r="G75" s="237"/>
      <c r="H75" s="236">
        <f t="shared" ca="1" si="22"/>
        <v>78180.700000000012</v>
      </c>
      <c r="I75" s="237"/>
      <c r="J75" s="236">
        <f t="shared" ca="1" si="23"/>
        <v>89769.55</v>
      </c>
      <c r="K75" s="237"/>
      <c r="L75" s="236">
        <f t="shared" ca="1" si="24"/>
        <v>92130.35</v>
      </c>
      <c r="M75" s="237"/>
      <c r="N75" s="236">
        <f t="shared" ca="1" si="25"/>
        <v>94248.700000000012</v>
      </c>
      <c r="O75" s="237"/>
      <c r="P75" s="236">
        <f t="shared" ca="1" si="26"/>
        <v>100451</v>
      </c>
      <c r="Q75" s="261"/>
      <c r="R75" s="181">
        <v>1.6537362188648427E-2</v>
      </c>
    </row>
    <row r="76" spans="1:18" s="179" customFormat="1" ht="15.75" customHeight="1">
      <c r="A76" s="180">
        <v>7</v>
      </c>
      <c r="B76" s="260">
        <f t="shared" ca="1" si="19"/>
        <v>58799</v>
      </c>
      <c r="C76" s="237"/>
      <c r="D76" s="236">
        <f t="shared" ca="1" si="20"/>
        <v>64208.3</v>
      </c>
      <c r="E76" s="237"/>
      <c r="F76" s="236">
        <f t="shared" ca="1" si="21"/>
        <v>71717.75</v>
      </c>
      <c r="G76" s="237"/>
      <c r="H76" s="236">
        <f t="shared" ca="1" si="22"/>
        <v>79461.850000000006</v>
      </c>
      <c r="I76" s="237"/>
      <c r="J76" s="236">
        <f t="shared" ca="1" si="23"/>
        <v>91240.5</v>
      </c>
      <c r="K76" s="237"/>
      <c r="L76" s="236">
        <f t="shared" ca="1" si="24"/>
        <v>93639.650000000009</v>
      </c>
      <c r="M76" s="237"/>
      <c r="N76" s="236">
        <f t="shared" ca="1" si="25"/>
        <v>95793.1</v>
      </c>
      <c r="O76" s="237"/>
      <c r="P76" s="236">
        <f t="shared" ca="1" si="26"/>
        <v>102097.45000000001</v>
      </c>
      <c r="Q76" s="261"/>
      <c r="R76" s="181">
        <v>1.6469170516167905E-2</v>
      </c>
    </row>
    <row r="77" spans="1:18" s="179" customFormat="1" ht="15.75" customHeight="1">
      <c r="A77" s="180">
        <v>8</v>
      </c>
      <c r="B77" s="260">
        <f t="shared" ca="1" si="19"/>
        <v>59747.35</v>
      </c>
      <c r="C77" s="237"/>
      <c r="D77" s="236">
        <f t="shared" ca="1" si="20"/>
        <v>65243.75</v>
      </c>
      <c r="E77" s="237"/>
      <c r="F77" s="236">
        <f t="shared" ca="1" si="21"/>
        <v>72874.100000000006</v>
      </c>
      <c r="G77" s="237"/>
      <c r="H77" s="236">
        <f t="shared" ca="1" si="22"/>
        <v>80743.650000000009</v>
      </c>
      <c r="I77" s="237"/>
      <c r="J77" s="236">
        <f t="shared" ca="1" si="23"/>
        <v>92712.75</v>
      </c>
      <c r="K77" s="237"/>
      <c r="L77" s="236">
        <f t="shared" ca="1" si="24"/>
        <v>95150.900000000009</v>
      </c>
      <c r="M77" s="237"/>
      <c r="N77" s="236">
        <f t="shared" ca="1" si="25"/>
        <v>97338.8</v>
      </c>
      <c r="O77" s="237"/>
      <c r="P77" s="236">
        <f t="shared" ca="1" si="26"/>
        <v>103744.55</v>
      </c>
      <c r="Q77" s="261"/>
      <c r="R77" s="181">
        <v>1.6202331555028652E-2</v>
      </c>
    </row>
    <row r="78" spans="1:18" s="179" customFormat="1" ht="15.75" customHeight="1">
      <c r="A78" s="180">
        <v>9</v>
      </c>
      <c r="B78" s="260">
        <f t="shared" ca="1" si="19"/>
        <v>60696.35</v>
      </c>
      <c r="C78" s="237"/>
      <c r="D78" s="236">
        <f t="shared" ca="1" si="20"/>
        <v>66279.200000000012</v>
      </c>
      <c r="E78" s="237"/>
      <c r="F78" s="236">
        <f t="shared" ca="1" si="21"/>
        <v>74030.450000000012</v>
      </c>
      <c r="G78" s="237"/>
      <c r="H78" s="236">
        <f t="shared" ca="1" si="22"/>
        <v>82026.100000000006</v>
      </c>
      <c r="I78" s="237"/>
      <c r="J78" s="236">
        <f t="shared" ca="1" si="23"/>
        <v>94184.35</v>
      </c>
      <c r="K78" s="237"/>
      <c r="L78" s="236">
        <f t="shared" ca="1" si="24"/>
        <v>96660.85</v>
      </c>
      <c r="M78" s="237"/>
      <c r="N78" s="236">
        <f t="shared" ca="1" si="25"/>
        <v>98883.85</v>
      </c>
      <c r="O78" s="237"/>
      <c r="P78" s="236">
        <f t="shared" ca="1" si="26"/>
        <v>105391</v>
      </c>
      <c r="Q78" s="261"/>
      <c r="R78" s="181">
        <v>1.574956251215244E-2</v>
      </c>
    </row>
    <row r="79" spans="1:18" s="179" customFormat="1" ht="15.75" customHeight="1">
      <c r="A79" s="180">
        <v>10</v>
      </c>
      <c r="B79" s="260">
        <f t="shared" ca="1" si="19"/>
        <v>61644.700000000004</v>
      </c>
      <c r="C79" s="237"/>
      <c r="D79" s="236">
        <f t="shared" ca="1" si="20"/>
        <v>67315.3</v>
      </c>
      <c r="E79" s="237"/>
      <c r="F79" s="236">
        <f t="shared" ca="1" si="21"/>
        <v>75188.100000000006</v>
      </c>
      <c r="G79" s="237"/>
      <c r="H79" s="236">
        <f t="shared" ca="1" si="22"/>
        <v>83307.25</v>
      </c>
      <c r="I79" s="237"/>
      <c r="J79" s="236">
        <f t="shared" ca="1" si="23"/>
        <v>95655.3</v>
      </c>
      <c r="K79" s="237"/>
      <c r="L79" s="236">
        <f t="shared" ca="1" si="24"/>
        <v>98171.450000000012</v>
      </c>
      <c r="M79" s="237"/>
      <c r="N79" s="236">
        <f t="shared" ca="1" si="25"/>
        <v>100428.90000000001</v>
      </c>
      <c r="O79" s="237"/>
      <c r="P79" s="236">
        <f t="shared" ca="1" si="26"/>
        <v>107037.45</v>
      </c>
      <c r="Q79" s="261"/>
      <c r="R79" s="181">
        <v>1.569678407350689E-2</v>
      </c>
    </row>
    <row r="80" spans="1:18" s="179" customFormat="1" ht="15.75" customHeight="1">
      <c r="A80" s="180">
        <v>11</v>
      </c>
      <c r="B80" s="260">
        <f t="shared" ca="1" si="19"/>
        <v>62592.4</v>
      </c>
      <c r="C80" s="237"/>
      <c r="D80" s="236">
        <f t="shared" ca="1" si="20"/>
        <v>68350.75</v>
      </c>
      <c r="E80" s="237"/>
      <c r="F80" s="236">
        <f t="shared" ca="1" si="21"/>
        <v>76344.450000000012</v>
      </c>
      <c r="G80" s="237"/>
      <c r="H80" s="236">
        <f t="shared" ca="1" si="22"/>
        <v>84589.05</v>
      </c>
      <c r="I80" s="237"/>
      <c r="J80" s="236">
        <f t="shared" ca="1" si="23"/>
        <v>97128.200000000012</v>
      </c>
      <c r="K80" s="237"/>
      <c r="L80" s="236">
        <f t="shared" ca="1" si="24"/>
        <v>99682.05</v>
      </c>
      <c r="M80" s="237"/>
      <c r="N80" s="236">
        <f t="shared" ca="1" si="25"/>
        <v>101973.3</v>
      </c>
      <c r="O80" s="237"/>
      <c r="P80" s="236">
        <f t="shared" ca="1" si="26"/>
        <v>108684.55</v>
      </c>
      <c r="Q80" s="261"/>
      <c r="R80" s="181">
        <v>1.5454202789295138E-2</v>
      </c>
    </row>
    <row r="81" spans="1:18" s="179" customFormat="1" ht="15.75" customHeight="1">
      <c r="A81" s="180">
        <v>12</v>
      </c>
      <c r="B81" s="260">
        <f t="shared" ca="1" si="19"/>
        <v>63436.1</v>
      </c>
      <c r="C81" s="237"/>
      <c r="D81" s="236">
        <f t="shared" ca="1" si="20"/>
        <v>69271.150000000009</v>
      </c>
      <c r="E81" s="237"/>
      <c r="F81" s="236">
        <f t="shared" ca="1" si="21"/>
        <v>77372.75</v>
      </c>
      <c r="G81" s="237"/>
      <c r="H81" s="236">
        <f t="shared" ca="1" si="22"/>
        <v>85727.85</v>
      </c>
      <c r="I81" s="237"/>
      <c r="J81" s="236">
        <f t="shared" ca="1" si="23"/>
        <v>98436</v>
      </c>
      <c r="K81" s="237"/>
      <c r="L81" s="236">
        <f t="shared" ca="1" si="24"/>
        <v>101024.3</v>
      </c>
      <c r="M81" s="237"/>
      <c r="N81" s="236">
        <f t="shared" ca="1" si="25"/>
        <v>103347.40000000001</v>
      </c>
      <c r="O81" s="237"/>
      <c r="P81" s="236">
        <f t="shared" ca="1" si="26"/>
        <v>110148.35</v>
      </c>
      <c r="Q81" s="261"/>
      <c r="R81" s="181">
        <v>1.3363028953229399E-2</v>
      </c>
    </row>
    <row r="82" spans="1:18" s="179" customFormat="1" ht="15.75" customHeight="1">
      <c r="A82" s="180">
        <v>13</v>
      </c>
      <c r="B82" s="260">
        <f t="shared" ca="1" si="19"/>
        <v>64279.15</v>
      </c>
      <c r="C82" s="237"/>
      <c r="D82" s="236">
        <f t="shared" ca="1" si="20"/>
        <v>70191.55</v>
      </c>
      <c r="E82" s="237"/>
      <c r="F82" s="236">
        <f t="shared" ca="1" si="21"/>
        <v>78401.05</v>
      </c>
      <c r="G82" s="237"/>
      <c r="H82" s="236">
        <f t="shared" ca="1" si="22"/>
        <v>86866.650000000009</v>
      </c>
      <c r="I82" s="237"/>
      <c r="J82" s="236">
        <f t="shared" ca="1" si="23"/>
        <v>99743.8</v>
      </c>
      <c r="K82" s="237"/>
      <c r="L82" s="236">
        <f t="shared" ca="1" si="24"/>
        <v>102367.20000000001</v>
      </c>
      <c r="M82" s="237"/>
      <c r="N82" s="236">
        <f t="shared" ca="1" si="25"/>
        <v>104720.85</v>
      </c>
      <c r="O82" s="237"/>
      <c r="P82" s="236">
        <f t="shared" ca="1" si="26"/>
        <v>111611.5</v>
      </c>
      <c r="Q82" s="261"/>
      <c r="R82" s="181">
        <v>1.3369963369963369E-2</v>
      </c>
    </row>
    <row r="83" spans="1:18" s="179" customFormat="1" ht="15.75" customHeight="1">
      <c r="A83" s="180">
        <v>14</v>
      </c>
      <c r="B83" s="260">
        <f t="shared" ca="1" si="19"/>
        <v>65121.55</v>
      </c>
      <c r="C83" s="237"/>
      <c r="D83" s="236">
        <f t="shared" ca="1" si="20"/>
        <v>71111.950000000012</v>
      </c>
      <c r="E83" s="237"/>
      <c r="F83" s="236">
        <f t="shared" ca="1" si="21"/>
        <v>79429.350000000006</v>
      </c>
      <c r="G83" s="237"/>
      <c r="H83" s="236">
        <f t="shared" ca="1" si="22"/>
        <v>88006.75</v>
      </c>
      <c r="I83" s="237"/>
      <c r="J83" s="236">
        <f t="shared" ca="1" si="23"/>
        <v>101052.25</v>
      </c>
      <c r="K83" s="237"/>
      <c r="L83" s="236">
        <f t="shared" ca="1" si="24"/>
        <v>103709.45000000001</v>
      </c>
      <c r="M83" s="237"/>
      <c r="N83" s="236">
        <f t="shared" ca="1" si="25"/>
        <v>106093.65000000001</v>
      </c>
      <c r="O83" s="237"/>
      <c r="P83" s="236">
        <f t="shared" ca="1" si="26"/>
        <v>113075.3</v>
      </c>
      <c r="Q83" s="261"/>
      <c r="R83" s="181">
        <v>1.3012832098319176E-2</v>
      </c>
    </row>
    <row r="84" spans="1:18" s="179" customFormat="1" ht="15.75" customHeight="1">
      <c r="A84" s="180">
        <v>15</v>
      </c>
      <c r="B84" s="260">
        <f t="shared" ca="1" si="19"/>
        <v>65965.25</v>
      </c>
      <c r="C84" s="237"/>
      <c r="D84" s="236">
        <f t="shared" ca="1" si="20"/>
        <v>72032.350000000006</v>
      </c>
      <c r="E84" s="237"/>
      <c r="F84" s="236">
        <f t="shared" ca="1" si="21"/>
        <v>80457</v>
      </c>
      <c r="G84" s="237"/>
      <c r="H84" s="236">
        <f t="shared" ca="1" si="22"/>
        <v>89145.55</v>
      </c>
      <c r="I84" s="237"/>
      <c r="J84" s="236">
        <f t="shared" ca="1" si="23"/>
        <v>102360.05</v>
      </c>
      <c r="K84" s="237"/>
      <c r="L84" s="236">
        <f t="shared" ca="1" si="24"/>
        <v>105052.35</v>
      </c>
      <c r="M84" s="237"/>
      <c r="N84" s="236">
        <f t="shared" ca="1" si="25"/>
        <v>107467.1</v>
      </c>
      <c r="O84" s="237"/>
      <c r="P84" s="236">
        <f t="shared" ca="1" si="26"/>
        <v>114539.75</v>
      </c>
      <c r="Q84" s="261"/>
      <c r="R84" s="181">
        <v>1.3024085637823372E-2</v>
      </c>
    </row>
    <row r="85" spans="1:18" s="179" customFormat="1" ht="15.75" customHeight="1">
      <c r="A85" s="180">
        <v>16</v>
      </c>
      <c r="B85" s="260">
        <f t="shared" ca="1" si="19"/>
        <v>66807.650000000009</v>
      </c>
      <c r="C85" s="237"/>
      <c r="D85" s="236">
        <f t="shared" ca="1" si="20"/>
        <v>72952.75</v>
      </c>
      <c r="E85" s="237"/>
      <c r="F85" s="236">
        <f t="shared" ca="1" si="21"/>
        <v>81484.650000000009</v>
      </c>
      <c r="G85" s="237"/>
      <c r="H85" s="236">
        <f t="shared" ca="1" si="22"/>
        <v>90284.35</v>
      </c>
      <c r="I85" s="237"/>
      <c r="J85" s="236">
        <f t="shared" ca="1" si="23"/>
        <v>103667.85</v>
      </c>
      <c r="K85" s="237"/>
      <c r="L85" s="236">
        <f t="shared" ca="1" si="24"/>
        <v>106394.6</v>
      </c>
      <c r="M85" s="237"/>
      <c r="N85" s="236">
        <f t="shared" ca="1" si="25"/>
        <v>108840.55</v>
      </c>
      <c r="O85" s="237"/>
      <c r="P85" s="236">
        <f t="shared" ca="1" si="26"/>
        <v>116002.90000000001</v>
      </c>
      <c r="Q85" s="261"/>
      <c r="R85" s="181">
        <v>1.2680521310320535E-2</v>
      </c>
    </row>
    <row r="86" spans="1:18" s="179" customFormat="1" ht="15.75" customHeight="1">
      <c r="A86" s="180">
        <v>17</v>
      </c>
      <c r="B86" s="260">
        <f t="shared" ca="1" si="19"/>
        <v>67650.700000000012</v>
      </c>
      <c r="C86" s="237"/>
      <c r="D86" s="236">
        <f t="shared" ca="1" si="20"/>
        <v>73873.8</v>
      </c>
      <c r="E86" s="237"/>
      <c r="F86" s="236">
        <f t="shared" ca="1" si="21"/>
        <v>82513.600000000006</v>
      </c>
      <c r="G86" s="237"/>
      <c r="H86" s="236">
        <f t="shared" ca="1" si="22"/>
        <v>91424.450000000012</v>
      </c>
      <c r="I86" s="237"/>
      <c r="J86" s="236">
        <f t="shared" ca="1" si="23"/>
        <v>104976.3</v>
      </c>
      <c r="K86" s="237"/>
      <c r="L86" s="236">
        <f t="shared" ca="1" si="24"/>
        <v>107737.5</v>
      </c>
      <c r="M86" s="237"/>
      <c r="N86" s="236">
        <f t="shared" ca="1" si="25"/>
        <v>110213.35</v>
      </c>
      <c r="O86" s="237"/>
      <c r="P86" s="236">
        <f t="shared" ca="1" si="26"/>
        <v>117466.7</v>
      </c>
      <c r="Q86" s="261"/>
      <c r="R86" s="181">
        <v>1.2695652173913044E-2</v>
      </c>
    </row>
    <row r="87" spans="1:18" s="179" customFormat="1" ht="15.75" customHeight="1">
      <c r="A87" s="180">
        <v>18</v>
      </c>
      <c r="B87" s="260">
        <f t="shared" ca="1" si="19"/>
        <v>68388.450000000012</v>
      </c>
      <c r="C87" s="237"/>
      <c r="D87" s="236">
        <f t="shared" ca="1" si="20"/>
        <v>74679.8</v>
      </c>
      <c r="E87" s="237"/>
      <c r="F87" s="236">
        <f t="shared" ca="1" si="21"/>
        <v>83413.200000000012</v>
      </c>
      <c r="G87" s="237"/>
      <c r="H87" s="236">
        <f t="shared" ca="1" si="22"/>
        <v>92421.55</v>
      </c>
      <c r="I87" s="237"/>
      <c r="J87" s="236">
        <f t="shared" ca="1" si="23"/>
        <v>106120.95000000001</v>
      </c>
      <c r="K87" s="237"/>
      <c r="L87" s="236">
        <f t="shared" ca="1" si="24"/>
        <v>108911.40000000001</v>
      </c>
      <c r="M87" s="237"/>
      <c r="N87" s="236">
        <f t="shared" ca="1" si="25"/>
        <v>111415.85</v>
      </c>
      <c r="O87" s="237"/>
      <c r="P87" s="236">
        <f t="shared" ca="1" si="26"/>
        <v>118747.85</v>
      </c>
      <c r="Q87" s="261"/>
      <c r="R87" s="181">
        <v>1.0819165378670788E-2</v>
      </c>
    </row>
    <row r="88" spans="1:18" s="179" customFormat="1" ht="15.75" customHeight="1">
      <c r="A88" s="180">
        <v>19</v>
      </c>
      <c r="B88" s="260">
        <f t="shared" ca="1" si="19"/>
        <v>69126.200000000012</v>
      </c>
      <c r="C88" s="237"/>
      <c r="D88" s="236">
        <f t="shared" ca="1" si="20"/>
        <v>75485.150000000009</v>
      </c>
      <c r="E88" s="237"/>
      <c r="F88" s="236">
        <f t="shared" ca="1" si="21"/>
        <v>84312.8</v>
      </c>
      <c r="G88" s="237"/>
      <c r="H88" s="236">
        <f t="shared" ca="1" si="22"/>
        <v>93418</v>
      </c>
      <c r="I88" s="237"/>
      <c r="J88" s="236">
        <f t="shared" ca="1" si="23"/>
        <v>107265.60000000001</v>
      </c>
      <c r="K88" s="237"/>
      <c r="L88" s="236">
        <f t="shared" ca="1" si="24"/>
        <v>110085.95</v>
      </c>
      <c r="M88" s="237"/>
      <c r="N88" s="236">
        <f t="shared" ca="1" si="25"/>
        <v>112617.05</v>
      </c>
      <c r="O88" s="237"/>
      <c r="P88" s="236">
        <f t="shared" ca="1" si="26"/>
        <v>120027.7</v>
      </c>
      <c r="Q88" s="261"/>
      <c r="R88" s="181">
        <v>1.0873258579680599E-2</v>
      </c>
    </row>
    <row r="89" spans="1:18" s="179" customFormat="1" ht="15.75" customHeight="1">
      <c r="A89" s="180">
        <v>20</v>
      </c>
      <c r="B89" s="260">
        <f t="shared" ca="1" si="19"/>
        <v>69863.950000000012</v>
      </c>
      <c r="C89" s="237"/>
      <c r="D89" s="236">
        <f t="shared" ca="1" si="20"/>
        <v>76290.5</v>
      </c>
      <c r="E89" s="237"/>
      <c r="F89" s="236">
        <f t="shared" ca="1" si="21"/>
        <v>85213.05</v>
      </c>
      <c r="G89" s="237"/>
      <c r="H89" s="236">
        <f t="shared" ca="1" si="22"/>
        <v>94415.1</v>
      </c>
      <c r="I89" s="237"/>
      <c r="J89" s="236">
        <f t="shared" ca="1" si="23"/>
        <v>108409.60000000001</v>
      </c>
      <c r="K89" s="237"/>
      <c r="L89" s="236">
        <f t="shared" ca="1" si="24"/>
        <v>111261.15000000001</v>
      </c>
      <c r="M89" s="237"/>
      <c r="N89" s="236">
        <f t="shared" ca="1" si="25"/>
        <v>113819.55</v>
      </c>
      <c r="O89" s="237"/>
      <c r="P89" s="236">
        <f t="shared" ca="1" si="26"/>
        <v>121308.85</v>
      </c>
      <c r="Q89" s="261"/>
      <c r="R89" s="181">
        <v>1.0588235294117647E-2</v>
      </c>
    </row>
    <row r="90" spans="1:18" s="179" customFormat="1" ht="15.75" customHeight="1">
      <c r="A90" s="180">
        <v>21</v>
      </c>
      <c r="B90" s="260">
        <f t="shared" ca="1" si="19"/>
        <v>70601.700000000012</v>
      </c>
      <c r="C90" s="237"/>
      <c r="D90" s="236">
        <f t="shared" ca="1" si="20"/>
        <v>77095.850000000006</v>
      </c>
      <c r="E90" s="237"/>
      <c r="F90" s="236">
        <f t="shared" ca="1" si="21"/>
        <v>86112</v>
      </c>
      <c r="G90" s="237"/>
      <c r="H90" s="236">
        <f t="shared" ca="1" si="22"/>
        <v>95411.55</v>
      </c>
      <c r="I90" s="237"/>
      <c r="J90" s="236">
        <f t="shared" ca="1" si="23"/>
        <v>109554.90000000001</v>
      </c>
      <c r="K90" s="237"/>
      <c r="L90" s="236">
        <f t="shared" ca="1" si="24"/>
        <v>112435.05</v>
      </c>
      <c r="M90" s="237"/>
      <c r="N90" s="236">
        <f t="shared" ca="1" si="25"/>
        <v>115020.1</v>
      </c>
      <c r="O90" s="237"/>
      <c r="P90" s="236">
        <f t="shared" ca="1" si="26"/>
        <v>122590</v>
      </c>
      <c r="Q90" s="261"/>
      <c r="R90" s="181">
        <v>1.0643605521370364E-2</v>
      </c>
    </row>
    <row r="91" spans="1:18" s="179" customFormat="1" ht="15.75" customHeight="1">
      <c r="A91" s="180">
        <v>22</v>
      </c>
      <c r="B91" s="260">
        <f t="shared" ca="1" si="19"/>
        <v>71338.8</v>
      </c>
      <c r="C91" s="237"/>
      <c r="D91" s="236">
        <f t="shared" ca="1" si="20"/>
        <v>77901.200000000012</v>
      </c>
      <c r="E91" s="237"/>
      <c r="F91" s="236">
        <f t="shared" ca="1" si="21"/>
        <v>87012.25</v>
      </c>
      <c r="G91" s="237"/>
      <c r="H91" s="236">
        <f t="shared" ca="1" si="22"/>
        <v>96408.650000000009</v>
      </c>
      <c r="I91" s="237"/>
      <c r="J91" s="236">
        <f t="shared" ca="1" si="23"/>
        <v>110698.90000000001</v>
      </c>
      <c r="K91" s="237"/>
      <c r="L91" s="236">
        <f t="shared" ca="1" si="24"/>
        <v>113610.25</v>
      </c>
      <c r="M91" s="237"/>
      <c r="N91" s="236">
        <f t="shared" ca="1" si="25"/>
        <v>116221.95</v>
      </c>
      <c r="O91" s="237"/>
      <c r="P91" s="236">
        <f t="shared" ca="1" si="26"/>
        <v>123870.5</v>
      </c>
      <c r="Q91" s="261"/>
      <c r="R91" s="181">
        <v>1.0366957380286326E-2</v>
      </c>
    </row>
    <row r="92" spans="1:18" s="179" customFormat="1" ht="15.75" customHeight="1">
      <c r="A92" s="180">
        <v>23</v>
      </c>
      <c r="B92" s="260">
        <f t="shared" ca="1" si="19"/>
        <v>72076.55</v>
      </c>
      <c r="C92" s="237"/>
      <c r="D92" s="236">
        <f t="shared" ca="1" si="20"/>
        <v>78706.55</v>
      </c>
      <c r="E92" s="237"/>
      <c r="F92" s="236">
        <f t="shared" ca="1" si="21"/>
        <v>87911.200000000012</v>
      </c>
      <c r="G92" s="237"/>
      <c r="H92" s="236">
        <f t="shared" ca="1" si="22"/>
        <v>97405.1</v>
      </c>
      <c r="I92" s="237"/>
      <c r="J92" s="236">
        <f t="shared" ca="1" si="23"/>
        <v>111844.2</v>
      </c>
      <c r="K92" s="237"/>
      <c r="L92" s="236">
        <f t="shared" ca="1" si="24"/>
        <v>114784.8</v>
      </c>
      <c r="M92" s="237"/>
      <c r="N92" s="236">
        <f t="shared" ca="1" si="25"/>
        <v>117424.45</v>
      </c>
      <c r="O92" s="237"/>
      <c r="P92" s="236">
        <f t="shared" ca="1" si="26"/>
        <v>125151.65000000001</v>
      </c>
      <c r="Q92" s="261"/>
      <c r="R92" s="181">
        <v>1.0423452768729642E-2</v>
      </c>
    </row>
    <row r="93" spans="1:18" s="179" customFormat="1" ht="15.75" customHeight="1">
      <c r="A93" s="180">
        <v>24</v>
      </c>
      <c r="B93" s="260">
        <f t="shared" ca="1" si="19"/>
        <v>72814.3</v>
      </c>
      <c r="C93" s="237"/>
      <c r="D93" s="236">
        <f t="shared" ca="1" si="20"/>
        <v>79511.900000000009</v>
      </c>
      <c r="E93" s="237"/>
      <c r="F93" s="236">
        <f t="shared" ca="1" si="21"/>
        <v>88811.450000000012</v>
      </c>
      <c r="G93" s="237"/>
      <c r="H93" s="236">
        <f t="shared" ca="1" si="22"/>
        <v>98402.200000000012</v>
      </c>
      <c r="I93" s="237"/>
      <c r="J93" s="236">
        <f t="shared" ca="1" si="23"/>
        <v>112988.2</v>
      </c>
      <c r="K93" s="237"/>
      <c r="L93" s="236">
        <f t="shared" ca="1" si="24"/>
        <v>115960</v>
      </c>
      <c r="M93" s="237"/>
      <c r="N93" s="236">
        <f t="shared" ca="1" si="25"/>
        <v>118625.65000000001</v>
      </c>
      <c r="O93" s="237"/>
      <c r="P93" s="236">
        <f t="shared" ca="1" si="26"/>
        <v>126432.8</v>
      </c>
      <c r="Q93" s="261"/>
      <c r="R93" s="181">
        <v>1.0154738878143133E-2</v>
      </c>
    </row>
    <row r="94" spans="1:18" s="179" customFormat="1" ht="15.75" customHeight="1">
      <c r="A94" s="180">
        <v>25</v>
      </c>
      <c r="B94" s="260">
        <f t="shared" ca="1" si="19"/>
        <v>73552.05</v>
      </c>
      <c r="C94" s="237"/>
      <c r="D94" s="236">
        <f t="shared" ca="1" si="20"/>
        <v>80317.25</v>
      </c>
      <c r="E94" s="237"/>
      <c r="F94" s="236">
        <f t="shared" ca="1" si="21"/>
        <v>89711.05</v>
      </c>
      <c r="G94" s="237"/>
      <c r="H94" s="236">
        <f t="shared" ca="1" si="22"/>
        <v>99398.650000000009</v>
      </c>
      <c r="I94" s="237"/>
      <c r="J94" s="236">
        <f t="shared" ca="1" si="23"/>
        <v>114132.85</v>
      </c>
      <c r="K94" s="237"/>
      <c r="L94" s="236">
        <f t="shared" ca="1" si="24"/>
        <v>117134.55</v>
      </c>
      <c r="M94" s="237"/>
      <c r="N94" s="236">
        <f t="shared" ca="1" si="25"/>
        <v>119828.15000000001</v>
      </c>
      <c r="O94" s="237"/>
      <c r="P94" s="236">
        <f t="shared" ca="1" si="26"/>
        <v>127713.3</v>
      </c>
      <c r="Q94" s="261"/>
      <c r="R94" s="181">
        <v>1.0212222754108824E-2</v>
      </c>
    </row>
    <row r="95" spans="1:18" s="179" customFormat="1" ht="15.75" customHeight="1" thickBot="1">
      <c r="A95" s="182">
        <v>26</v>
      </c>
      <c r="B95" s="262">
        <f t="shared" ca="1" si="19"/>
        <v>74289.8</v>
      </c>
      <c r="C95" s="239"/>
      <c r="D95" s="238">
        <f t="shared" ca="1" si="20"/>
        <v>81123.25</v>
      </c>
      <c r="E95" s="239"/>
      <c r="F95" s="238">
        <f t="shared" ca="1" si="21"/>
        <v>90610.650000000009</v>
      </c>
      <c r="G95" s="239"/>
      <c r="H95" s="238">
        <f t="shared" ca="1" si="22"/>
        <v>100395.75</v>
      </c>
      <c r="I95" s="239"/>
      <c r="J95" s="238">
        <f t="shared" ca="1" si="23"/>
        <v>115276.85</v>
      </c>
      <c r="K95" s="239"/>
      <c r="L95" s="238">
        <f t="shared" ca="1" si="24"/>
        <v>118308.45</v>
      </c>
      <c r="M95" s="239"/>
      <c r="N95" s="238">
        <f t="shared" ca="1" si="25"/>
        <v>121029.35</v>
      </c>
      <c r="O95" s="239"/>
      <c r="P95" s="238">
        <f t="shared" ca="1" si="26"/>
        <v>128994.45000000001</v>
      </c>
      <c r="Q95" s="258"/>
      <c r="R95" s="183">
        <v>9.9510345916916758E-3</v>
      </c>
    </row>
    <row r="96" spans="1:18">
      <c r="R96"/>
    </row>
  </sheetData>
  <sheetProtection algorithmName="SHA-512" hashValue="Cc/MBw0LVwRHJKT0TEdE9BeKVWiukSLmQufkedYHP+scShDql5P//VNyxv0/H4/nGevomRHPtO+EXnAhWvZ8ig==" saltValue="lHF8pUBbm1czhGEsdi6ogA==" spinCount="100000" sheet="1" objects="1" scenarios="1"/>
  <mergeCells count="678">
    <mergeCell ref="F95:G95"/>
    <mergeCell ref="H95:I95"/>
    <mergeCell ref="J95:K95"/>
    <mergeCell ref="L95:M95"/>
    <mergeCell ref="P95:Q95"/>
    <mergeCell ref="B40:C40"/>
    <mergeCell ref="D40:E40"/>
    <mergeCell ref="F40:G40"/>
    <mergeCell ref="H40:I40"/>
    <mergeCell ref="J40:K40"/>
    <mergeCell ref="L40:M40"/>
    <mergeCell ref="N40:O40"/>
    <mergeCell ref="P40:Q40"/>
    <mergeCell ref="F93:G93"/>
    <mergeCell ref="H93:I93"/>
    <mergeCell ref="J93:K93"/>
    <mergeCell ref="L93:M93"/>
    <mergeCell ref="P93:Q93"/>
    <mergeCell ref="D94:E94"/>
    <mergeCell ref="F94:G94"/>
    <mergeCell ref="H94:I94"/>
    <mergeCell ref="J94:K94"/>
    <mergeCell ref="L94:M94"/>
    <mergeCell ref="P94:Q94"/>
    <mergeCell ref="F91:G91"/>
    <mergeCell ref="H91:I91"/>
    <mergeCell ref="J91:K91"/>
    <mergeCell ref="L91:M91"/>
    <mergeCell ref="P91:Q91"/>
    <mergeCell ref="D92:E92"/>
    <mergeCell ref="F92:G92"/>
    <mergeCell ref="H92:I92"/>
    <mergeCell ref="J92:K92"/>
    <mergeCell ref="L92:M92"/>
    <mergeCell ref="P92:Q92"/>
    <mergeCell ref="N91:O91"/>
    <mergeCell ref="N92:O92"/>
    <mergeCell ref="F89:G89"/>
    <mergeCell ref="H89:I89"/>
    <mergeCell ref="J89:K89"/>
    <mergeCell ref="L89:M89"/>
    <mergeCell ref="P89:Q89"/>
    <mergeCell ref="D90:E90"/>
    <mergeCell ref="F90:G90"/>
    <mergeCell ref="H90:I90"/>
    <mergeCell ref="J90:K90"/>
    <mergeCell ref="L90:M90"/>
    <mergeCell ref="P90:Q90"/>
    <mergeCell ref="N89:O89"/>
    <mergeCell ref="N90:O90"/>
    <mergeCell ref="F87:G87"/>
    <mergeCell ref="H87:I87"/>
    <mergeCell ref="J87:K87"/>
    <mergeCell ref="L87:M87"/>
    <mergeCell ref="P87:Q87"/>
    <mergeCell ref="D88:E88"/>
    <mergeCell ref="F88:G88"/>
    <mergeCell ref="H88:I88"/>
    <mergeCell ref="J88:K88"/>
    <mergeCell ref="L88:M88"/>
    <mergeCell ref="P88:Q88"/>
    <mergeCell ref="N87:O87"/>
    <mergeCell ref="N88:O88"/>
    <mergeCell ref="F85:G85"/>
    <mergeCell ref="H85:I85"/>
    <mergeCell ref="J85:K85"/>
    <mergeCell ref="L85:M85"/>
    <mergeCell ref="P85:Q85"/>
    <mergeCell ref="D86:E86"/>
    <mergeCell ref="F86:G86"/>
    <mergeCell ref="H86:I86"/>
    <mergeCell ref="J86:K86"/>
    <mergeCell ref="L86:M86"/>
    <mergeCell ref="P86:Q86"/>
    <mergeCell ref="N85:O85"/>
    <mergeCell ref="N86:O86"/>
    <mergeCell ref="F83:G83"/>
    <mergeCell ref="H83:I83"/>
    <mergeCell ref="J83:K83"/>
    <mergeCell ref="L83:M83"/>
    <mergeCell ref="P83:Q83"/>
    <mergeCell ref="D84:E84"/>
    <mergeCell ref="F84:G84"/>
    <mergeCell ref="H84:I84"/>
    <mergeCell ref="J84:K84"/>
    <mergeCell ref="L84:M84"/>
    <mergeCell ref="P84:Q84"/>
    <mergeCell ref="N83:O83"/>
    <mergeCell ref="N84:O84"/>
    <mergeCell ref="F81:G81"/>
    <mergeCell ref="H81:I81"/>
    <mergeCell ref="J81:K81"/>
    <mergeCell ref="L81:M81"/>
    <mergeCell ref="P81:Q81"/>
    <mergeCell ref="D82:E82"/>
    <mergeCell ref="F82:G82"/>
    <mergeCell ref="H82:I82"/>
    <mergeCell ref="J82:K82"/>
    <mergeCell ref="L82:M82"/>
    <mergeCell ref="P82:Q82"/>
    <mergeCell ref="N81:O81"/>
    <mergeCell ref="N82:O82"/>
    <mergeCell ref="F79:G79"/>
    <mergeCell ref="H79:I79"/>
    <mergeCell ref="J79:K79"/>
    <mergeCell ref="L79:M79"/>
    <mergeCell ref="P79:Q79"/>
    <mergeCell ref="D80:E80"/>
    <mergeCell ref="F80:G80"/>
    <mergeCell ref="H80:I80"/>
    <mergeCell ref="J80:K80"/>
    <mergeCell ref="L80:M80"/>
    <mergeCell ref="P80:Q80"/>
    <mergeCell ref="N79:O79"/>
    <mergeCell ref="N80:O80"/>
    <mergeCell ref="P76:Q76"/>
    <mergeCell ref="F77:G77"/>
    <mergeCell ref="H77:I77"/>
    <mergeCell ref="J77:K77"/>
    <mergeCell ref="L77:M77"/>
    <mergeCell ref="P77:Q77"/>
    <mergeCell ref="D78:E78"/>
    <mergeCell ref="F78:G78"/>
    <mergeCell ref="H78:I78"/>
    <mergeCell ref="J78:K78"/>
    <mergeCell ref="L78:M78"/>
    <mergeCell ref="P78:Q78"/>
    <mergeCell ref="N77:O77"/>
    <mergeCell ref="N78:O78"/>
    <mergeCell ref="N76:O76"/>
    <mergeCell ref="D76:E76"/>
    <mergeCell ref="F76:G76"/>
    <mergeCell ref="H76:I76"/>
    <mergeCell ref="J76:K76"/>
    <mergeCell ref="L76:M76"/>
    <mergeCell ref="P73:Q73"/>
    <mergeCell ref="D74:E74"/>
    <mergeCell ref="F74:G74"/>
    <mergeCell ref="H74:I74"/>
    <mergeCell ref="J74:K74"/>
    <mergeCell ref="L74:M74"/>
    <mergeCell ref="P74:Q74"/>
    <mergeCell ref="F75:G75"/>
    <mergeCell ref="H75:I75"/>
    <mergeCell ref="J75:K75"/>
    <mergeCell ref="L75:M75"/>
    <mergeCell ref="P75:Q75"/>
    <mergeCell ref="N73:O73"/>
    <mergeCell ref="N74:O74"/>
    <mergeCell ref="N75:O75"/>
    <mergeCell ref="F73:G73"/>
    <mergeCell ref="H73:I73"/>
    <mergeCell ref="J73:K73"/>
    <mergeCell ref="L73:M73"/>
    <mergeCell ref="P70:Q70"/>
    <mergeCell ref="D71:E71"/>
    <mergeCell ref="F71:G71"/>
    <mergeCell ref="H71:I71"/>
    <mergeCell ref="J71:K71"/>
    <mergeCell ref="L71:M71"/>
    <mergeCell ref="P71:Q71"/>
    <mergeCell ref="D72:E72"/>
    <mergeCell ref="F72:G72"/>
    <mergeCell ref="H72:I72"/>
    <mergeCell ref="J72:K72"/>
    <mergeCell ref="L72:M72"/>
    <mergeCell ref="P72:Q72"/>
    <mergeCell ref="F70:G70"/>
    <mergeCell ref="H70:I70"/>
    <mergeCell ref="J70:K70"/>
    <mergeCell ref="L70:M70"/>
    <mergeCell ref="B88:C88"/>
    <mergeCell ref="B89:C89"/>
    <mergeCell ref="B84:C84"/>
    <mergeCell ref="B85:C85"/>
    <mergeCell ref="B86:C86"/>
    <mergeCell ref="B87:C87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0:C90"/>
    <mergeCell ref="B91:C91"/>
    <mergeCell ref="B92:C92"/>
    <mergeCell ref="B93:C93"/>
    <mergeCell ref="B94:C94"/>
    <mergeCell ref="B95:C95"/>
    <mergeCell ref="D70:E70"/>
    <mergeCell ref="D73:E73"/>
    <mergeCell ref="D75:E75"/>
    <mergeCell ref="D77:E77"/>
    <mergeCell ref="D79:E79"/>
    <mergeCell ref="D81:E81"/>
    <mergeCell ref="D83:E83"/>
    <mergeCell ref="D85:E85"/>
    <mergeCell ref="D87:E87"/>
    <mergeCell ref="D89:E89"/>
    <mergeCell ref="D91:E91"/>
    <mergeCell ref="D93:E93"/>
    <mergeCell ref="D95:E95"/>
    <mergeCell ref="B79:C79"/>
    <mergeCell ref="B80:C80"/>
    <mergeCell ref="B81:C81"/>
    <mergeCell ref="B82:C82"/>
    <mergeCell ref="B83:C83"/>
    <mergeCell ref="A1:R1"/>
    <mergeCell ref="B2:C2"/>
    <mergeCell ref="D2:E2"/>
    <mergeCell ref="F2:G2"/>
    <mergeCell ref="H2:I2"/>
    <mergeCell ref="J2:K2"/>
    <mergeCell ref="L2:M2"/>
    <mergeCell ref="N2:O2"/>
    <mergeCell ref="P2:Q2"/>
    <mergeCell ref="R2:R3"/>
    <mergeCell ref="B38:C38"/>
    <mergeCell ref="D38:E38"/>
    <mergeCell ref="F38:G38"/>
    <mergeCell ref="H38:I38"/>
    <mergeCell ref="J38:K38"/>
    <mergeCell ref="B41:C41"/>
    <mergeCell ref="D41:E41"/>
    <mergeCell ref="F41:G41"/>
    <mergeCell ref="H41:I41"/>
    <mergeCell ref="J41:K41"/>
    <mergeCell ref="L38:M38"/>
    <mergeCell ref="L68:M68"/>
    <mergeCell ref="N68:O68"/>
    <mergeCell ref="P68:Q68"/>
    <mergeCell ref="B4:C4"/>
    <mergeCell ref="B5:C5"/>
    <mergeCell ref="N38:O38"/>
    <mergeCell ref="P38:Q38"/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  <mergeCell ref="B24:C24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L4:M4"/>
    <mergeCell ref="L5:M5"/>
    <mergeCell ref="L6:M6"/>
    <mergeCell ref="L7:M7"/>
    <mergeCell ref="L8:M8"/>
    <mergeCell ref="L9:M9"/>
    <mergeCell ref="L10:M10"/>
    <mergeCell ref="D9:E9"/>
    <mergeCell ref="D10:E10"/>
    <mergeCell ref="D11:E11"/>
    <mergeCell ref="D12:E12"/>
    <mergeCell ref="D13:E13"/>
    <mergeCell ref="D14:E14"/>
    <mergeCell ref="F13:G13"/>
    <mergeCell ref="F14:G14"/>
    <mergeCell ref="F15:G15"/>
    <mergeCell ref="F16:G16"/>
    <mergeCell ref="F11:G11"/>
    <mergeCell ref="B25:C25"/>
    <mergeCell ref="B26:C26"/>
    <mergeCell ref="J10:K10"/>
    <mergeCell ref="D5:E5"/>
    <mergeCell ref="D6:E6"/>
    <mergeCell ref="D7:E7"/>
    <mergeCell ref="D8:E8"/>
    <mergeCell ref="D4:E4"/>
    <mergeCell ref="D19:E19"/>
    <mergeCell ref="J11:K11"/>
    <mergeCell ref="J12:K12"/>
    <mergeCell ref="J13:K13"/>
    <mergeCell ref="J14:K14"/>
    <mergeCell ref="J18:K18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D20:E20"/>
    <mergeCell ref="F12:G12"/>
    <mergeCell ref="D27:E27"/>
    <mergeCell ref="D28:E28"/>
    <mergeCell ref="D29:E29"/>
    <mergeCell ref="F4:G4"/>
    <mergeCell ref="F5:G5"/>
    <mergeCell ref="F6:G6"/>
    <mergeCell ref="F7:G7"/>
    <mergeCell ref="F8:G8"/>
    <mergeCell ref="F9:G9"/>
    <mergeCell ref="F10:G10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F29:G29"/>
    <mergeCell ref="F23:G23"/>
    <mergeCell ref="F24:G24"/>
    <mergeCell ref="F25:G25"/>
    <mergeCell ref="F26:G26"/>
    <mergeCell ref="F27:G27"/>
    <mergeCell ref="F28:G28"/>
    <mergeCell ref="F17:G17"/>
    <mergeCell ref="F18:G18"/>
    <mergeCell ref="F19:G19"/>
    <mergeCell ref="F20:G20"/>
    <mergeCell ref="F21:G21"/>
    <mergeCell ref="F22:G22"/>
    <mergeCell ref="H28:I28"/>
    <mergeCell ref="H29:I29"/>
    <mergeCell ref="J4:K4"/>
    <mergeCell ref="J5:K5"/>
    <mergeCell ref="J6:K6"/>
    <mergeCell ref="J7:K7"/>
    <mergeCell ref="J8:K8"/>
    <mergeCell ref="H19:I19"/>
    <mergeCell ref="H20:I20"/>
    <mergeCell ref="H21:I21"/>
    <mergeCell ref="H22:I22"/>
    <mergeCell ref="H23:I23"/>
    <mergeCell ref="H24:I24"/>
    <mergeCell ref="H13:I13"/>
    <mergeCell ref="H14:I14"/>
    <mergeCell ref="H15:I15"/>
    <mergeCell ref="H16:I16"/>
    <mergeCell ref="H17:I17"/>
    <mergeCell ref="H18:I18"/>
    <mergeCell ref="J19:K19"/>
    <mergeCell ref="J20:K20"/>
    <mergeCell ref="J9:K9"/>
    <mergeCell ref="J28:K28"/>
    <mergeCell ref="J29:K29"/>
    <mergeCell ref="L22:M22"/>
    <mergeCell ref="L11:M11"/>
    <mergeCell ref="L12:M12"/>
    <mergeCell ref="H25:I25"/>
    <mergeCell ref="L13:M13"/>
    <mergeCell ref="L14:M14"/>
    <mergeCell ref="L15:M15"/>
    <mergeCell ref="L16:M16"/>
    <mergeCell ref="J27:K27"/>
    <mergeCell ref="H26:I26"/>
    <mergeCell ref="H27:I27"/>
    <mergeCell ref="J21:K21"/>
    <mergeCell ref="J22:K22"/>
    <mergeCell ref="J23:K23"/>
    <mergeCell ref="J24:K24"/>
    <mergeCell ref="J25:K25"/>
    <mergeCell ref="J26:K26"/>
    <mergeCell ref="J15:K15"/>
    <mergeCell ref="J16:K16"/>
    <mergeCell ref="J17:K17"/>
    <mergeCell ref="P13:Q13"/>
    <mergeCell ref="P14:Q14"/>
    <mergeCell ref="N25:O25"/>
    <mergeCell ref="L29:M29"/>
    <mergeCell ref="N4:O4"/>
    <mergeCell ref="N5:O5"/>
    <mergeCell ref="N6:O6"/>
    <mergeCell ref="N7:O7"/>
    <mergeCell ref="N8:O8"/>
    <mergeCell ref="N9:O9"/>
    <mergeCell ref="N10:O10"/>
    <mergeCell ref="N11:O11"/>
    <mergeCell ref="N12:O12"/>
    <mergeCell ref="L23:M23"/>
    <mergeCell ref="L24:M24"/>
    <mergeCell ref="L25:M25"/>
    <mergeCell ref="L26:M26"/>
    <mergeCell ref="L27:M27"/>
    <mergeCell ref="L28:M28"/>
    <mergeCell ref="L17:M17"/>
    <mergeCell ref="L18:M18"/>
    <mergeCell ref="L19:M19"/>
    <mergeCell ref="L20:M20"/>
    <mergeCell ref="L21:M21"/>
    <mergeCell ref="P29:Q29"/>
    <mergeCell ref="B3:C3"/>
    <mergeCell ref="D3:E3"/>
    <mergeCell ref="F3:G3"/>
    <mergeCell ref="H3:I3"/>
    <mergeCell ref="J3:K3"/>
    <mergeCell ref="L3:M3"/>
    <mergeCell ref="N3:O3"/>
    <mergeCell ref="P21:Q21"/>
    <mergeCell ref="P22:Q22"/>
    <mergeCell ref="P23:Q23"/>
    <mergeCell ref="P24:Q24"/>
    <mergeCell ref="P25:Q25"/>
    <mergeCell ref="P26:Q26"/>
    <mergeCell ref="P15:Q15"/>
    <mergeCell ref="P16:Q16"/>
    <mergeCell ref="P17:Q17"/>
    <mergeCell ref="P18:Q18"/>
    <mergeCell ref="N29:O29"/>
    <mergeCell ref="P4:Q4"/>
    <mergeCell ref="P5:Q5"/>
    <mergeCell ref="P6:Q6"/>
    <mergeCell ref="P7:Q7"/>
    <mergeCell ref="P8:Q8"/>
    <mergeCell ref="P19:Q19"/>
    <mergeCell ref="P20:Q20"/>
    <mergeCell ref="P9:Q9"/>
    <mergeCell ref="N26:O26"/>
    <mergeCell ref="N27:O27"/>
    <mergeCell ref="N28:O28"/>
    <mergeCell ref="P3:Q3"/>
    <mergeCell ref="P27:Q27"/>
    <mergeCell ref="P28:Q28"/>
    <mergeCell ref="N19:O19"/>
    <mergeCell ref="N20:O20"/>
    <mergeCell ref="N21:O21"/>
    <mergeCell ref="N22:O22"/>
    <mergeCell ref="N23:O23"/>
    <mergeCell ref="N24:O24"/>
    <mergeCell ref="N13:O13"/>
    <mergeCell ref="N14:O14"/>
    <mergeCell ref="N15:O15"/>
    <mergeCell ref="N16:O16"/>
    <mergeCell ref="N17:O17"/>
    <mergeCell ref="N18:O18"/>
    <mergeCell ref="P10:Q10"/>
    <mergeCell ref="P11:Q11"/>
    <mergeCell ref="P12:Q12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50:C50"/>
    <mergeCell ref="D50:E50"/>
    <mergeCell ref="F50:G50"/>
    <mergeCell ref="H50:I50"/>
    <mergeCell ref="J50:K50"/>
    <mergeCell ref="L50:M50"/>
    <mergeCell ref="N50:O50"/>
    <mergeCell ref="P50:Q50"/>
    <mergeCell ref="B51:C51"/>
    <mergeCell ref="D51:E51"/>
    <mergeCell ref="F51:G51"/>
    <mergeCell ref="H51:I51"/>
    <mergeCell ref="J51:K51"/>
    <mergeCell ref="L51:M51"/>
    <mergeCell ref="N51:O51"/>
    <mergeCell ref="P51:Q51"/>
    <mergeCell ref="B52:C52"/>
    <mergeCell ref="D52:E52"/>
    <mergeCell ref="F52:G52"/>
    <mergeCell ref="H52:I52"/>
    <mergeCell ref="J52:K52"/>
    <mergeCell ref="L52:M52"/>
    <mergeCell ref="N52:O52"/>
    <mergeCell ref="P52:Q52"/>
    <mergeCell ref="B53:C53"/>
    <mergeCell ref="D53:E53"/>
    <mergeCell ref="F53:G53"/>
    <mergeCell ref="H53:I53"/>
    <mergeCell ref="J53:K53"/>
    <mergeCell ref="L53:M53"/>
    <mergeCell ref="N53:O53"/>
    <mergeCell ref="P53:Q53"/>
    <mergeCell ref="B54:C54"/>
    <mergeCell ref="D54:E54"/>
    <mergeCell ref="F54:G54"/>
    <mergeCell ref="H54:I54"/>
    <mergeCell ref="J54:K54"/>
    <mergeCell ref="L54:M54"/>
    <mergeCell ref="N54:O54"/>
    <mergeCell ref="P54:Q54"/>
    <mergeCell ref="B55:C55"/>
    <mergeCell ref="D55:E55"/>
    <mergeCell ref="F55:G55"/>
    <mergeCell ref="H55:I55"/>
    <mergeCell ref="J55:K55"/>
    <mergeCell ref="L55:M55"/>
    <mergeCell ref="N55:O55"/>
    <mergeCell ref="P55:Q55"/>
    <mergeCell ref="B56:C56"/>
    <mergeCell ref="D56:E56"/>
    <mergeCell ref="F56:G56"/>
    <mergeCell ref="H56:I56"/>
    <mergeCell ref="J56:K56"/>
    <mergeCell ref="L56:M56"/>
    <mergeCell ref="N56:O56"/>
    <mergeCell ref="P56:Q56"/>
    <mergeCell ref="B57:C57"/>
    <mergeCell ref="D57:E57"/>
    <mergeCell ref="F57:G57"/>
    <mergeCell ref="H57:I57"/>
    <mergeCell ref="J57:K57"/>
    <mergeCell ref="L57:M57"/>
    <mergeCell ref="N57:O57"/>
    <mergeCell ref="P57:Q57"/>
    <mergeCell ref="B58:C58"/>
    <mergeCell ref="D58:E58"/>
    <mergeCell ref="F58:G58"/>
    <mergeCell ref="H58:I58"/>
    <mergeCell ref="J58:K58"/>
    <mergeCell ref="L58:M58"/>
    <mergeCell ref="N58:O58"/>
    <mergeCell ref="P58:Q58"/>
    <mergeCell ref="B59:C59"/>
    <mergeCell ref="D59:E59"/>
    <mergeCell ref="F59:G59"/>
    <mergeCell ref="H59:I59"/>
    <mergeCell ref="J59:K59"/>
    <mergeCell ref="L59:M59"/>
    <mergeCell ref="N59:O59"/>
    <mergeCell ref="P59:Q59"/>
    <mergeCell ref="B60:C60"/>
    <mergeCell ref="D60:E60"/>
    <mergeCell ref="F60:G60"/>
    <mergeCell ref="H60:I60"/>
    <mergeCell ref="J60:K60"/>
    <mergeCell ref="L60:M60"/>
    <mergeCell ref="N60:O60"/>
    <mergeCell ref="P60:Q60"/>
    <mergeCell ref="H61:I61"/>
    <mergeCell ref="J61:K61"/>
    <mergeCell ref="L61:M61"/>
    <mergeCell ref="N61:O61"/>
    <mergeCell ref="P61:Q61"/>
    <mergeCell ref="B62:C62"/>
    <mergeCell ref="D62:E62"/>
    <mergeCell ref="F62:G62"/>
    <mergeCell ref="H62:I62"/>
    <mergeCell ref="J62:K62"/>
    <mergeCell ref="L62:M62"/>
    <mergeCell ref="N62:O62"/>
    <mergeCell ref="P62:Q62"/>
    <mergeCell ref="P65:Q65"/>
    <mergeCell ref="A31:R31"/>
    <mergeCell ref="R38:R40"/>
    <mergeCell ref="B63:C63"/>
    <mergeCell ref="D63:E63"/>
    <mergeCell ref="F63:G63"/>
    <mergeCell ref="H63:I63"/>
    <mergeCell ref="J63:K63"/>
    <mergeCell ref="L63:M63"/>
    <mergeCell ref="N63:O63"/>
    <mergeCell ref="P63:Q63"/>
    <mergeCell ref="B64:C64"/>
    <mergeCell ref="D64:E64"/>
    <mergeCell ref="F64:G64"/>
    <mergeCell ref="H64:I64"/>
    <mergeCell ref="J64:K64"/>
    <mergeCell ref="L64:M64"/>
    <mergeCell ref="N64:O64"/>
    <mergeCell ref="P64:Q64"/>
    <mergeCell ref="B61:C61"/>
    <mergeCell ref="D61:E61"/>
    <mergeCell ref="F61:G61"/>
    <mergeCell ref="B65:C65"/>
    <mergeCell ref="D65:E65"/>
    <mergeCell ref="F65:G65"/>
    <mergeCell ref="H65:I65"/>
    <mergeCell ref="J65:K65"/>
    <mergeCell ref="L65:M65"/>
    <mergeCell ref="N65:O65"/>
    <mergeCell ref="B68:C68"/>
    <mergeCell ref="D68:E68"/>
    <mergeCell ref="F68:G68"/>
    <mergeCell ref="H68:I68"/>
    <mergeCell ref="J68:K68"/>
    <mergeCell ref="N93:O93"/>
    <mergeCell ref="N94:O94"/>
    <mergeCell ref="N95:O95"/>
    <mergeCell ref="A67:R67"/>
    <mergeCell ref="B39:C39"/>
    <mergeCell ref="D39:E39"/>
    <mergeCell ref="F39:G39"/>
    <mergeCell ref="H39:I39"/>
    <mergeCell ref="J39:K39"/>
    <mergeCell ref="L39:M39"/>
    <mergeCell ref="N39:O39"/>
    <mergeCell ref="P39:Q39"/>
    <mergeCell ref="B69:C69"/>
    <mergeCell ref="D69:E69"/>
    <mergeCell ref="F69:G69"/>
    <mergeCell ref="H69:I69"/>
    <mergeCell ref="J69:K69"/>
    <mergeCell ref="L69:M69"/>
    <mergeCell ref="N69:O69"/>
    <mergeCell ref="P69:Q69"/>
    <mergeCell ref="R68:R70"/>
    <mergeCell ref="N70:O70"/>
    <mergeCell ref="N71:O71"/>
    <mergeCell ref="N72:O72"/>
  </mergeCells>
  <pageMargins left="0.74803149606299213" right="0.74803149606299213" top="0.98425196850393704" bottom="0.98425196850393704" header="0.51181102362204722" footer="0.51181102362204722"/>
  <pageSetup paperSize="9" scale="56" fitToHeight="3" orientation="landscape" r:id="rId1"/>
  <headerFooter alignWithMargins="0"/>
  <rowBreaks count="2" manualBreakCount="2">
    <brk id="30" max="21" man="1"/>
    <brk id="66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7DFE8-C8A1-4180-9D6B-E96476C9E35C}">
  <sheetPr codeName="Feuil4"/>
  <dimension ref="B1:AD51"/>
  <sheetViews>
    <sheetView showGridLines="0" zoomScale="93" workbookViewId="0">
      <selection activeCell="F27" sqref="F27"/>
    </sheetView>
  </sheetViews>
  <sheetFormatPr baseColWidth="10" defaultColWidth="11.42578125" defaultRowHeight="12.75"/>
  <cols>
    <col min="1" max="1" width="2.85546875" style="111" customWidth="1"/>
    <col min="2" max="2" width="11.42578125" style="110"/>
    <col min="3" max="10" width="7.140625" style="111" customWidth="1"/>
    <col min="11" max="11" width="5" style="111" customWidth="1"/>
    <col min="12" max="12" width="12.7109375" style="111" customWidth="1"/>
    <col min="13" max="13" width="11.42578125" style="111" customWidth="1"/>
    <col min="14" max="14" width="13.85546875" style="111" customWidth="1"/>
    <col min="15" max="15" width="14" style="111" customWidth="1"/>
    <col min="16" max="16" width="10.28515625" style="111" bestFit="1" customWidth="1"/>
    <col min="17" max="18" width="11.42578125" style="111"/>
    <col min="19" max="20" width="11.28515625" style="111" customWidth="1"/>
    <col min="21" max="21" width="4.7109375" customWidth="1"/>
    <col min="22" max="22" width="9" style="111" customWidth="1"/>
    <col min="23" max="30" width="5.42578125" style="111" customWidth="1"/>
    <col min="31" max="16384" width="11.42578125" style="111"/>
  </cols>
  <sheetData>
    <row r="1" spans="2:30" ht="13.5" customHeight="1" thickBot="1"/>
    <row r="2" spans="2:30" ht="13.5" customHeight="1" thickBot="1">
      <c r="B2" s="112"/>
      <c r="C2" s="273" t="s">
        <v>49</v>
      </c>
      <c r="D2" s="274"/>
      <c r="E2" s="274"/>
      <c r="F2" s="274"/>
      <c r="G2" s="274"/>
      <c r="H2" s="274"/>
      <c r="I2" s="274"/>
      <c r="J2" s="275"/>
      <c r="L2" s="196" t="s">
        <v>12</v>
      </c>
      <c r="M2" s="197" t="s">
        <v>25</v>
      </c>
      <c r="N2" s="198" t="s">
        <v>52</v>
      </c>
      <c r="O2" s="128"/>
      <c r="P2" s="128"/>
      <c r="Q2" s="128"/>
      <c r="R2" s="128"/>
      <c r="S2" s="128"/>
      <c r="T2" s="139"/>
      <c r="V2" s="140" t="s">
        <v>12</v>
      </c>
      <c r="W2" s="189">
        <v>1</v>
      </c>
      <c r="X2" s="187">
        <v>2</v>
      </c>
      <c r="Y2" s="187">
        <v>3</v>
      </c>
      <c r="Z2" s="187">
        <v>4</v>
      </c>
      <c r="AA2" s="187">
        <v>5</v>
      </c>
      <c r="AB2" s="187">
        <v>6</v>
      </c>
      <c r="AC2" s="187">
        <v>7</v>
      </c>
      <c r="AD2" s="188">
        <v>8</v>
      </c>
    </row>
    <row r="3" spans="2:30" ht="13.5" thickBot="1">
      <c r="B3" s="113" t="s">
        <v>27</v>
      </c>
      <c r="C3" s="119">
        <v>1</v>
      </c>
      <c r="D3" s="119">
        <v>2</v>
      </c>
      <c r="E3" s="119">
        <v>3</v>
      </c>
      <c r="F3" s="119">
        <v>4</v>
      </c>
      <c r="G3" s="119">
        <v>5</v>
      </c>
      <c r="H3" s="119">
        <v>6</v>
      </c>
      <c r="I3" s="119">
        <v>7</v>
      </c>
      <c r="J3" s="120">
        <v>8</v>
      </c>
      <c r="L3" s="141">
        <v>1</v>
      </c>
      <c r="M3" s="135">
        <v>19</v>
      </c>
      <c r="N3" s="191" t="s">
        <v>32</v>
      </c>
      <c r="O3" s="124"/>
      <c r="P3" s="124"/>
      <c r="Q3" s="124"/>
      <c r="R3" s="124"/>
      <c r="S3" s="124"/>
      <c r="T3" s="133"/>
      <c r="V3" s="199" t="s">
        <v>48</v>
      </c>
      <c r="W3" s="190">
        <f>M3</f>
        <v>19</v>
      </c>
      <c r="X3" s="184">
        <f>M4</f>
        <v>19</v>
      </c>
      <c r="Y3" s="184">
        <f>M5</f>
        <v>21</v>
      </c>
      <c r="Z3" s="185">
        <f>M6</f>
        <v>23</v>
      </c>
      <c r="AA3" s="185">
        <f>M7</f>
        <v>28</v>
      </c>
      <c r="AB3" s="185">
        <f>M8</f>
        <v>28</v>
      </c>
      <c r="AC3" s="185">
        <f>M9</f>
        <v>30</v>
      </c>
      <c r="AD3" s="186">
        <f>M10</f>
        <v>30</v>
      </c>
    </row>
    <row r="4" spans="2:30" ht="13.5" customHeight="1">
      <c r="B4" s="114">
        <v>18</v>
      </c>
      <c r="C4" s="115">
        <f t="shared" ref="C4:J5" si="0">IF($B4-VLOOKUP(C$3,$L$2:$M$10,2)&lt;=0,1,IF($B4-VLOOKUP(C$3,$L$2:$M$10,2)&gt;25,26,C3+1))</f>
        <v>1</v>
      </c>
      <c r="D4" s="115">
        <f t="shared" si="0"/>
        <v>1</v>
      </c>
      <c r="E4" s="115">
        <f t="shared" si="0"/>
        <v>1</v>
      </c>
      <c r="F4" s="115">
        <f t="shared" si="0"/>
        <v>1</v>
      </c>
      <c r="G4" s="115">
        <f t="shared" si="0"/>
        <v>1</v>
      </c>
      <c r="H4" s="115">
        <f t="shared" si="0"/>
        <v>1</v>
      </c>
      <c r="I4" s="115">
        <f t="shared" si="0"/>
        <v>1</v>
      </c>
      <c r="J4" s="121">
        <f t="shared" si="0"/>
        <v>1</v>
      </c>
      <c r="L4" s="141">
        <v>2</v>
      </c>
      <c r="M4" s="135">
        <v>19</v>
      </c>
      <c r="N4" s="191" t="s">
        <v>33</v>
      </c>
      <c r="O4" s="124"/>
      <c r="P4" s="124"/>
      <c r="Q4" s="124"/>
      <c r="R4" s="124"/>
      <c r="S4" s="124"/>
      <c r="T4" s="133"/>
    </row>
    <row r="5" spans="2:30">
      <c r="B5" s="114">
        <v>19</v>
      </c>
      <c r="C5" s="116">
        <f t="shared" si="0"/>
        <v>1</v>
      </c>
      <c r="D5" s="116">
        <f t="shared" si="0"/>
        <v>1</v>
      </c>
      <c r="E5" s="116">
        <f t="shared" si="0"/>
        <v>1</v>
      </c>
      <c r="F5" s="116">
        <f t="shared" si="0"/>
        <v>1</v>
      </c>
      <c r="G5" s="116">
        <f t="shared" si="0"/>
        <v>1</v>
      </c>
      <c r="H5" s="116">
        <f t="shared" si="0"/>
        <v>1</v>
      </c>
      <c r="I5" s="116">
        <f t="shared" si="0"/>
        <v>1</v>
      </c>
      <c r="J5" s="233">
        <f t="shared" si="0"/>
        <v>1</v>
      </c>
      <c r="L5" s="141">
        <v>3</v>
      </c>
      <c r="M5" s="135">
        <v>21</v>
      </c>
      <c r="N5" s="191" t="s">
        <v>34</v>
      </c>
      <c r="O5" s="124"/>
      <c r="P5" s="124"/>
      <c r="Q5" s="124"/>
      <c r="R5" s="124"/>
      <c r="S5" s="124"/>
      <c r="T5" s="133"/>
    </row>
    <row r="6" spans="2:30" ht="13.5" customHeight="1">
      <c r="B6" s="114">
        <v>20</v>
      </c>
      <c r="C6" s="116">
        <f t="shared" ref="C6:H51" si="1">IF($B6-VLOOKUP(C$3,$L$2:$M$10,2)&lt;=0,1,IF($B6-VLOOKUP(C$3,$L$2:$M$10,2)&gt;25,26,C5+1))</f>
        <v>2</v>
      </c>
      <c r="D6" s="116">
        <f t="shared" si="1"/>
        <v>2</v>
      </c>
      <c r="E6" s="116">
        <f t="shared" si="1"/>
        <v>1</v>
      </c>
      <c r="F6" s="116">
        <f t="shared" si="1"/>
        <v>1</v>
      </c>
      <c r="G6" s="116">
        <f t="shared" si="1"/>
        <v>1</v>
      </c>
      <c r="H6" s="116">
        <f t="shared" si="1"/>
        <v>1</v>
      </c>
      <c r="I6" s="116">
        <f t="shared" ref="I6:J51" si="2">IF($B6-VLOOKUP(I$3,$L$2:$M$10,2)&lt;=0,1,IF($B6-VLOOKUP(I$3,$L$2:$M$10,2)&gt;25,26,I5+1))</f>
        <v>1</v>
      </c>
      <c r="J6" s="233">
        <f t="shared" si="2"/>
        <v>1</v>
      </c>
      <c r="L6" s="141">
        <v>4</v>
      </c>
      <c r="M6" s="136">
        <v>23</v>
      </c>
      <c r="N6" s="191" t="s">
        <v>68</v>
      </c>
      <c r="O6" s="124"/>
      <c r="P6" s="124"/>
      <c r="Q6" s="124"/>
      <c r="R6" s="124"/>
      <c r="S6" s="124"/>
      <c r="T6" s="133"/>
    </row>
    <row r="7" spans="2:30">
      <c r="B7" s="114">
        <v>21</v>
      </c>
      <c r="C7" s="116">
        <f t="shared" si="1"/>
        <v>3</v>
      </c>
      <c r="D7" s="116">
        <f t="shared" si="1"/>
        <v>3</v>
      </c>
      <c r="E7" s="116">
        <f t="shared" si="1"/>
        <v>1</v>
      </c>
      <c r="F7" s="116">
        <f t="shared" si="1"/>
        <v>1</v>
      </c>
      <c r="G7" s="116">
        <f t="shared" si="1"/>
        <v>1</v>
      </c>
      <c r="H7" s="116">
        <f t="shared" si="1"/>
        <v>1</v>
      </c>
      <c r="I7" s="116">
        <f t="shared" si="2"/>
        <v>1</v>
      </c>
      <c r="J7" s="233">
        <f t="shared" si="2"/>
        <v>1</v>
      </c>
      <c r="L7" s="141">
        <v>5</v>
      </c>
      <c r="M7" s="136">
        <v>28</v>
      </c>
      <c r="N7" s="191" t="s">
        <v>67</v>
      </c>
      <c r="O7" s="124"/>
      <c r="P7" s="124"/>
      <c r="Q7" s="124"/>
      <c r="R7" s="124"/>
      <c r="S7" s="124"/>
      <c r="T7" s="133"/>
    </row>
    <row r="8" spans="2:30" ht="13.5" customHeight="1">
      <c r="B8" s="114">
        <v>22</v>
      </c>
      <c r="C8" s="116">
        <f t="shared" si="1"/>
        <v>4</v>
      </c>
      <c r="D8" s="116">
        <f t="shared" si="1"/>
        <v>4</v>
      </c>
      <c r="E8" s="116">
        <f t="shared" si="1"/>
        <v>2</v>
      </c>
      <c r="F8" s="116">
        <f t="shared" si="1"/>
        <v>1</v>
      </c>
      <c r="G8" s="116">
        <f t="shared" si="1"/>
        <v>1</v>
      </c>
      <c r="H8" s="116">
        <f t="shared" si="1"/>
        <v>1</v>
      </c>
      <c r="I8" s="116">
        <f t="shared" si="2"/>
        <v>1</v>
      </c>
      <c r="J8" s="233">
        <f t="shared" si="2"/>
        <v>1</v>
      </c>
      <c r="L8" s="141">
        <v>6</v>
      </c>
      <c r="M8" s="136">
        <v>28</v>
      </c>
      <c r="N8" s="191" t="s">
        <v>30</v>
      </c>
      <c r="O8" s="124"/>
      <c r="P8" s="124"/>
      <c r="Q8" s="124"/>
      <c r="R8" s="124"/>
      <c r="S8" s="124"/>
      <c r="T8" s="133"/>
    </row>
    <row r="9" spans="2:30">
      <c r="B9" s="114">
        <v>23</v>
      </c>
      <c r="C9" s="116">
        <f t="shared" si="1"/>
        <v>5</v>
      </c>
      <c r="D9" s="116">
        <f t="shared" si="1"/>
        <v>5</v>
      </c>
      <c r="E9" s="116">
        <f t="shared" si="1"/>
        <v>3</v>
      </c>
      <c r="F9" s="116">
        <f t="shared" si="1"/>
        <v>1</v>
      </c>
      <c r="G9" s="116">
        <f t="shared" si="1"/>
        <v>1</v>
      </c>
      <c r="H9" s="116">
        <f t="shared" si="1"/>
        <v>1</v>
      </c>
      <c r="I9" s="116">
        <f t="shared" si="2"/>
        <v>1</v>
      </c>
      <c r="J9" s="233">
        <f t="shared" si="2"/>
        <v>1</v>
      </c>
      <c r="L9" s="141">
        <v>7</v>
      </c>
      <c r="M9" s="136">
        <v>30</v>
      </c>
      <c r="N9" s="191" t="s">
        <v>31</v>
      </c>
      <c r="O9" s="124"/>
      <c r="P9" s="124"/>
      <c r="Q9" s="124"/>
      <c r="R9" s="124"/>
      <c r="S9" s="124"/>
      <c r="T9" s="133"/>
    </row>
    <row r="10" spans="2:30" ht="13.5" customHeight="1" thickBot="1">
      <c r="B10" s="114">
        <v>24</v>
      </c>
      <c r="C10" s="116">
        <f t="shared" si="1"/>
        <v>6</v>
      </c>
      <c r="D10" s="116">
        <f t="shared" si="1"/>
        <v>6</v>
      </c>
      <c r="E10" s="116">
        <f t="shared" si="1"/>
        <v>4</v>
      </c>
      <c r="F10" s="116">
        <f t="shared" si="1"/>
        <v>2</v>
      </c>
      <c r="G10" s="116">
        <f t="shared" si="1"/>
        <v>1</v>
      </c>
      <c r="H10" s="116">
        <f t="shared" si="1"/>
        <v>1</v>
      </c>
      <c r="I10" s="116">
        <f t="shared" si="2"/>
        <v>1</v>
      </c>
      <c r="J10" s="233">
        <f t="shared" si="2"/>
        <v>1</v>
      </c>
      <c r="L10" s="142">
        <v>8</v>
      </c>
      <c r="M10" s="137">
        <v>30</v>
      </c>
      <c r="N10" s="192" t="s">
        <v>51</v>
      </c>
      <c r="O10" s="126"/>
      <c r="P10" s="126"/>
      <c r="Q10" s="126"/>
      <c r="R10" s="126"/>
      <c r="S10" s="126"/>
      <c r="T10" s="134"/>
    </row>
    <row r="11" spans="2:30">
      <c r="B11" s="114">
        <v>25</v>
      </c>
      <c r="C11" s="116">
        <f t="shared" si="1"/>
        <v>7</v>
      </c>
      <c r="D11" s="116">
        <f t="shared" si="1"/>
        <v>7</v>
      </c>
      <c r="E11" s="116">
        <f t="shared" si="1"/>
        <v>5</v>
      </c>
      <c r="F11" s="116">
        <f t="shared" si="1"/>
        <v>3</v>
      </c>
      <c r="G11" s="116">
        <f t="shared" si="1"/>
        <v>1</v>
      </c>
      <c r="H11" s="116">
        <f t="shared" si="1"/>
        <v>1</v>
      </c>
      <c r="I11" s="116">
        <f t="shared" si="2"/>
        <v>1</v>
      </c>
      <c r="J11" s="233">
        <f t="shared" si="2"/>
        <v>1</v>
      </c>
    </row>
    <row r="12" spans="2:30" ht="13.5" customHeight="1">
      <c r="B12" s="114">
        <v>26</v>
      </c>
      <c r="C12" s="116">
        <f t="shared" si="1"/>
        <v>8</v>
      </c>
      <c r="D12" s="116">
        <f t="shared" si="1"/>
        <v>8</v>
      </c>
      <c r="E12" s="116">
        <f t="shared" si="1"/>
        <v>6</v>
      </c>
      <c r="F12" s="116">
        <f t="shared" si="1"/>
        <v>4</v>
      </c>
      <c r="G12" s="116">
        <f t="shared" si="1"/>
        <v>1</v>
      </c>
      <c r="H12" s="116">
        <f t="shared" si="1"/>
        <v>1</v>
      </c>
      <c r="I12" s="116">
        <f t="shared" si="2"/>
        <v>1</v>
      </c>
      <c r="J12" s="233">
        <f t="shared" si="2"/>
        <v>1</v>
      </c>
    </row>
    <row r="13" spans="2:30">
      <c r="B13" s="114">
        <v>27</v>
      </c>
      <c r="C13" s="116">
        <f t="shared" si="1"/>
        <v>9</v>
      </c>
      <c r="D13" s="116">
        <f t="shared" si="1"/>
        <v>9</v>
      </c>
      <c r="E13" s="116">
        <f t="shared" si="1"/>
        <v>7</v>
      </c>
      <c r="F13" s="116">
        <f t="shared" si="1"/>
        <v>5</v>
      </c>
      <c r="G13" s="116">
        <f t="shared" si="1"/>
        <v>1</v>
      </c>
      <c r="H13" s="116">
        <f t="shared" si="1"/>
        <v>1</v>
      </c>
      <c r="I13" s="116">
        <f t="shared" si="2"/>
        <v>1</v>
      </c>
      <c r="J13" s="233">
        <f t="shared" si="2"/>
        <v>1</v>
      </c>
    </row>
    <row r="14" spans="2:30" ht="13.5" customHeight="1">
      <c r="B14" s="114">
        <v>28</v>
      </c>
      <c r="C14" s="116">
        <f t="shared" si="1"/>
        <v>10</v>
      </c>
      <c r="D14" s="116">
        <f t="shared" si="1"/>
        <v>10</v>
      </c>
      <c r="E14" s="116">
        <f t="shared" si="1"/>
        <v>8</v>
      </c>
      <c r="F14" s="116">
        <f t="shared" si="1"/>
        <v>6</v>
      </c>
      <c r="G14" s="116">
        <f t="shared" si="1"/>
        <v>1</v>
      </c>
      <c r="H14" s="116">
        <f t="shared" si="1"/>
        <v>1</v>
      </c>
      <c r="I14" s="116">
        <f t="shared" si="2"/>
        <v>1</v>
      </c>
      <c r="J14" s="233">
        <f t="shared" si="2"/>
        <v>1</v>
      </c>
    </row>
    <row r="15" spans="2:30">
      <c r="B15" s="114">
        <v>29</v>
      </c>
      <c r="C15" s="116">
        <f t="shared" si="1"/>
        <v>11</v>
      </c>
      <c r="D15" s="116">
        <f t="shared" si="1"/>
        <v>11</v>
      </c>
      <c r="E15" s="116">
        <f t="shared" si="1"/>
        <v>9</v>
      </c>
      <c r="F15" s="116">
        <f t="shared" si="1"/>
        <v>7</v>
      </c>
      <c r="G15" s="116">
        <f t="shared" si="1"/>
        <v>2</v>
      </c>
      <c r="H15" s="116">
        <f t="shared" si="1"/>
        <v>2</v>
      </c>
      <c r="I15" s="116">
        <f t="shared" si="2"/>
        <v>1</v>
      </c>
      <c r="J15" s="233">
        <f t="shared" si="2"/>
        <v>1</v>
      </c>
    </row>
    <row r="16" spans="2:30" ht="13.5" customHeight="1">
      <c r="B16" s="114">
        <v>30</v>
      </c>
      <c r="C16" s="116">
        <f t="shared" si="1"/>
        <v>12</v>
      </c>
      <c r="D16" s="116">
        <f t="shared" si="1"/>
        <v>12</v>
      </c>
      <c r="E16" s="116">
        <f t="shared" si="1"/>
        <v>10</v>
      </c>
      <c r="F16" s="116">
        <f t="shared" si="1"/>
        <v>8</v>
      </c>
      <c r="G16" s="116">
        <f t="shared" si="1"/>
        <v>3</v>
      </c>
      <c r="H16" s="116">
        <f t="shared" si="1"/>
        <v>3</v>
      </c>
      <c r="I16" s="116">
        <f t="shared" si="2"/>
        <v>1</v>
      </c>
      <c r="J16" s="233">
        <f t="shared" si="2"/>
        <v>1</v>
      </c>
    </row>
    <row r="17" spans="2:14">
      <c r="B17" s="114">
        <v>31</v>
      </c>
      <c r="C17" s="116">
        <f t="shared" si="1"/>
        <v>13</v>
      </c>
      <c r="D17" s="116">
        <f t="shared" si="1"/>
        <v>13</v>
      </c>
      <c r="E17" s="116">
        <f t="shared" si="1"/>
        <v>11</v>
      </c>
      <c r="F17" s="116">
        <f t="shared" si="1"/>
        <v>9</v>
      </c>
      <c r="G17" s="116">
        <f t="shared" si="1"/>
        <v>4</v>
      </c>
      <c r="H17" s="116">
        <f t="shared" si="1"/>
        <v>4</v>
      </c>
      <c r="I17" s="116">
        <f t="shared" si="2"/>
        <v>2</v>
      </c>
      <c r="J17" s="233">
        <f t="shared" si="2"/>
        <v>2</v>
      </c>
      <c r="K17"/>
      <c r="L17"/>
      <c r="M17"/>
      <c r="N17"/>
    </row>
    <row r="18" spans="2:14">
      <c r="B18" s="114">
        <v>32</v>
      </c>
      <c r="C18" s="116">
        <f t="shared" si="1"/>
        <v>14</v>
      </c>
      <c r="D18" s="116">
        <f t="shared" si="1"/>
        <v>14</v>
      </c>
      <c r="E18" s="116">
        <f t="shared" si="1"/>
        <v>12</v>
      </c>
      <c r="F18" s="116">
        <f t="shared" si="1"/>
        <v>10</v>
      </c>
      <c r="G18" s="116">
        <f t="shared" si="1"/>
        <v>5</v>
      </c>
      <c r="H18" s="116">
        <f t="shared" si="1"/>
        <v>5</v>
      </c>
      <c r="I18" s="116">
        <f t="shared" si="2"/>
        <v>3</v>
      </c>
      <c r="J18" s="233">
        <f t="shared" si="2"/>
        <v>3</v>
      </c>
      <c r="K18"/>
      <c r="L18"/>
      <c r="M18"/>
      <c r="N18"/>
    </row>
    <row r="19" spans="2:14">
      <c r="B19" s="114">
        <v>33</v>
      </c>
      <c r="C19" s="116">
        <f t="shared" si="1"/>
        <v>15</v>
      </c>
      <c r="D19" s="116">
        <f t="shared" si="1"/>
        <v>15</v>
      </c>
      <c r="E19" s="116">
        <f t="shared" si="1"/>
        <v>13</v>
      </c>
      <c r="F19" s="116">
        <f t="shared" si="1"/>
        <v>11</v>
      </c>
      <c r="G19" s="116">
        <f t="shared" si="1"/>
        <v>6</v>
      </c>
      <c r="H19" s="116">
        <f t="shared" si="1"/>
        <v>6</v>
      </c>
      <c r="I19" s="116">
        <f t="shared" si="2"/>
        <v>4</v>
      </c>
      <c r="J19" s="233">
        <f t="shared" si="2"/>
        <v>4</v>
      </c>
      <c r="K19"/>
      <c r="L19"/>
      <c r="M19"/>
      <c r="N19"/>
    </row>
    <row r="20" spans="2:14">
      <c r="B20" s="114">
        <v>34</v>
      </c>
      <c r="C20" s="116">
        <f t="shared" si="1"/>
        <v>16</v>
      </c>
      <c r="D20" s="116">
        <f t="shared" si="1"/>
        <v>16</v>
      </c>
      <c r="E20" s="116">
        <f t="shared" si="1"/>
        <v>14</v>
      </c>
      <c r="F20" s="116">
        <f t="shared" si="1"/>
        <v>12</v>
      </c>
      <c r="G20" s="116">
        <f t="shared" si="1"/>
        <v>7</v>
      </c>
      <c r="H20" s="116">
        <f t="shared" si="1"/>
        <v>7</v>
      </c>
      <c r="I20" s="116">
        <f t="shared" si="2"/>
        <v>5</v>
      </c>
      <c r="J20" s="233">
        <f t="shared" si="2"/>
        <v>5</v>
      </c>
      <c r="K20"/>
      <c r="L20"/>
      <c r="M20"/>
      <c r="N20"/>
    </row>
    <row r="21" spans="2:14">
      <c r="B21" s="114">
        <v>35</v>
      </c>
      <c r="C21" s="116">
        <f t="shared" si="1"/>
        <v>17</v>
      </c>
      <c r="D21" s="116">
        <f t="shared" si="1"/>
        <v>17</v>
      </c>
      <c r="E21" s="116">
        <f t="shared" si="1"/>
        <v>15</v>
      </c>
      <c r="F21" s="116">
        <f t="shared" si="1"/>
        <v>13</v>
      </c>
      <c r="G21" s="116">
        <f t="shared" si="1"/>
        <v>8</v>
      </c>
      <c r="H21" s="116">
        <f t="shared" si="1"/>
        <v>8</v>
      </c>
      <c r="I21" s="116">
        <f t="shared" si="2"/>
        <v>6</v>
      </c>
      <c r="J21" s="233">
        <f t="shared" si="2"/>
        <v>6</v>
      </c>
      <c r="K21"/>
      <c r="L21"/>
      <c r="M21"/>
      <c r="N21"/>
    </row>
    <row r="22" spans="2:14">
      <c r="B22" s="114">
        <v>36</v>
      </c>
      <c r="C22" s="116">
        <f t="shared" si="1"/>
        <v>18</v>
      </c>
      <c r="D22" s="116">
        <f t="shared" si="1"/>
        <v>18</v>
      </c>
      <c r="E22" s="116">
        <f t="shared" si="1"/>
        <v>16</v>
      </c>
      <c r="F22" s="116">
        <f t="shared" si="1"/>
        <v>14</v>
      </c>
      <c r="G22" s="116">
        <f t="shared" si="1"/>
        <v>9</v>
      </c>
      <c r="H22" s="116">
        <f t="shared" si="1"/>
        <v>9</v>
      </c>
      <c r="I22" s="116">
        <f t="shared" si="2"/>
        <v>7</v>
      </c>
      <c r="J22" s="233">
        <f t="shared" si="2"/>
        <v>7</v>
      </c>
      <c r="K22"/>
      <c r="L22"/>
      <c r="M22"/>
      <c r="N22"/>
    </row>
    <row r="23" spans="2:14">
      <c r="B23" s="114">
        <v>37</v>
      </c>
      <c r="C23" s="116">
        <f t="shared" si="1"/>
        <v>19</v>
      </c>
      <c r="D23" s="116">
        <f t="shared" si="1"/>
        <v>19</v>
      </c>
      <c r="E23" s="116">
        <f t="shared" si="1"/>
        <v>17</v>
      </c>
      <c r="F23" s="116">
        <f t="shared" si="1"/>
        <v>15</v>
      </c>
      <c r="G23" s="116">
        <f t="shared" si="1"/>
        <v>10</v>
      </c>
      <c r="H23" s="116">
        <f t="shared" si="1"/>
        <v>10</v>
      </c>
      <c r="I23" s="116">
        <f t="shared" si="2"/>
        <v>8</v>
      </c>
      <c r="J23" s="233">
        <f t="shared" si="2"/>
        <v>8</v>
      </c>
      <c r="K23"/>
      <c r="L23"/>
      <c r="M23"/>
      <c r="N23"/>
    </row>
    <row r="24" spans="2:14">
      <c r="B24" s="114">
        <v>38</v>
      </c>
      <c r="C24" s="116">
        <f t="shared" si="1"/>
        <v>20</v>
      </c>
      <c r="D24" s="116">
        <f t="shared" si="1"/>
        <v>20</v>
      </c>
      <c r="E24" s="116">
        <f t="shared" si="1"/>
        <v>18</v>
      </c>
      <c r="F24" s="116">
        <f t="shared" si="1"/>
        <v>16</v>
      </c>
      <c r="G24" s="116">
        <f t="shared" si="1"/>
        <v>11</v>
      </c>
      <c r="H24" s="116">
        <f t="shared" si="1"/>
        <v>11</v>
      </c>
      <c r="I24" s="116">
        <f t="shared" si="2"/>
        <v>9</v>
      </c>
      <c r="J24" s="233">
        <f t="shared" si="2"/>
        <v>9</v>
      </c>
      <c r="K24"/>
      <c r="L24"/>
      <c r="M24"/>
      <c r="N24"/>
    </row>
    <row r="25" spans="2:14">
      <c r="B25" s="114">
        <v>39</v>
      </c>
      <c r="C25" s="116">
        <f t="shared" si="1"/>
        <v>21</v>
      </c>
      <c r="D25" s="116">
        <f t="shared" si="1"/>
        <v>21</v>
      </c>
      <c r="E25" s="116">
        <f t="shared" si="1"/>
        <v>19</v>
      </c>
      <c r="F25" s="116">
        <f t="shared" si="1"/>
        <v>17</v>
      </c>
      <c r="G25" s="116">
        <f t="shared" si="1"/>
        <v>12</v>
      </c>
      <c r="H25" s="116">
        <f t="shared" si="1"/>
        <v>12</v>
      </c>
      <c r="I25" s="116">
        <f t="shared" si="2"/>
        <v>10</v>
      </c>
      <c r="J25" s="233">
        <f t="shared" si="2"/>
        <v>10</v>
      </c>
      <c r="K25"/>
      <c r="L25"/>
      <c r="M25"/>
      <c r="N25"/>
    </row>
    <row r="26" spans="2:14">
      <c r="B26" s="114">
        <v>40</v>
      </c>
      <c r="C26" s="116">
        <f t="shared" si="1"/>
        <v>22</v>
      </c>
      <c r="D26" s="116">
        <f t="shared" si="1"/>
        <v>22</v>
      </c>
      <c r="E26" s="116">
        <f t="shared" si="1"/>
        <v>20</v>
      </c>
      <c r="F26" s="116">
        <f t="shared" si="1"/>
        <v>18</v>
      </c>
      <c r="G26" s="116">
        <f t="shared" si="1"/>
        <v>13</v>
      </c>
      <c r="H26" s="116">
        <f t="shared" si="1"/>
        <v>13</v>
      </c>
      <c r="I26" s="116">
        <f t="shared" si="2"/>
        <v>11</v>
      </c>
      <c r="J26" s="233">
        <f t="shared" si="2"/>
        <v>11</v>
      </c>
      <c r="K26"/>
      <c r="L26"/>
      <c r="M26"/>
      <c r="N26"/>
    </row>
    <row r="27" spans="2:14">
      <c r="B27" s="114">
        <v>41</v>
      </c>
      <c r="C27" s="116">
        <f t="shared" si="1"/>
        <v>23</v>
      </c>
      <c r="D27" s="116">
        <f t="shared" si="1"/>
        <v>23</v>
      </c>
      <c r="E27" s="116">
        <f t="shared" si="1"/>
        <v>21</v>
      </c>
      <c r="F27" s="116">
        <f t="shared" si="1"/>
        <v>19</v>
      </c>
      <c r="G27" s="116">
        <f t="shared" si="1"/>
        <v>14</v>
      </c>
      <c r="H27" s="116">
        <f t="shared" si="1"/>
        <v>14</v>
      </c>
      <c r="I27" s="116">
        <f t="shared" si="2"/>
        <v>12</v>
      </c>
      <c r="J27" s="233">
        <f t="shared" si="2"/>
        <v>12</v>
      </c>
      <c r="K27"/>
      <c r="L27"/>
      <c r="M27"/>
      <c r="N27"/>
    </row>
    <row r="28" spans="2:14">
      <c r="B28" s="114">
        <v>42</v>
      </c>
      <c r="C28" s="116">
        <f t="shared" si="1"/>
        <v>24</v>
      </c>
      <c r="D28" s="116">
        <f t="shared" si="1"/>
        <v>24</v>
      </c>
      <c r="E28" s="116">
        <f t="shared" si="1"/>
        <v>22</v>
      </c>
      <c r="F28" s="116">
        <f t="shared" si="1"/>
        <v>20</v>
      </c>
      <c r="G28" s="116">
        <f t="shared" si="1"/>
        <v>15</v>
      </c>
      <c r="H28" s="116">
        <f t="shared" si="1"/>
        <v>15</v>
      </c>
      <c r="I28" s="116">
        <f t="shared" si="2"/>
        <v>13</v>
      </c>
      <c r="J28" s="233">
        <f t="shared" si="2"/>
        <v>13</v>
      </c>
      <c r="K28"/>
      <c r="L28"/>
      <c r="M28"/>
      <c r="N28"/>
    </row>
    <row r="29" spans="2:14">
      <c r="B29" s="114">
        <v>43</v>
      </c>
      <c r="C29" s="116">
        <f t="shared" si="1"/>
        <v>25</v>
      </c>
      <c r="D29" s="116">
        <f t="shared" si="1"/>
        <v>25</v>
      </c>
      <c r="E29" s="116">
        <f t="shared" si="1"/>
        <v>23</v>
      </c>
      <c r="F29" s="116">
        <f t="shared" si="1"/>
        <v>21</v>
      </c>
      <c r="G29" s="116">
        <f t="shared" si="1"/>
        <v>16</v>
      </c>
      <c r="H29" s="116">
        <f t="shared" si="1"/>
        <v>16</v>
      </c>
      <c r="I29" s="116">
        <f t="shared" si="2"/>
        <v>14</v>
      </c>
      <c r="J29" s="233">
        <f t="shared" si="2"/>
        <v>14</v>
      </c>
    </row>
    <row r="30" spans="2:14">
      <c r="B30" s="114">
        <v>44</v>
      </c>
      <c r="C30" s="116">
        <f t="shared" si="1"/>
        <v>26</v>
      </c>
      <c r="D30" s="116">
        <f t="shared" si="1"/>
        <v>26</v>
      </c>
      <c r="E30" s="116">
        <f t="shared" si="1"/>
        <v>24</v>
      </c>
      <c r="F30" s="116">
        <f t="shared" si="1"/>
        <v>22</v>
      </c>
      <c r="G30" s="116">
        <f t="shared" si="1"/>
        <v>17</v>
      </c>
      <c r="H30" s="116">
        <f t="shared" si="1"/>
        <v>17</v>
      </c>
      <c r="I30" s="116">
        <f t="shared" si="2"/>
        <v>15</v>
      </c>
      <c r="J30" s="233">
        <f t="shared" si="2"/>
        <v>15</v>
      </c>
    </row>
    <row r="31" spans="2:14">
      <c r="B31" s="114">
        <v>45</v>
      </c>
      <c r="C31" s="116">
        <f t="shared" si="1"/>
        <v>26</v>
      </c>
      <c r="D31" s="116">
        <f t="shared" si="1"/>
        <v>26</v>
      </c>
      <c r="E31" s="116">
        <f t="shared" si="1"/>
        <v>25</v>
      </c>
      <c r="F31" s="116">
        <f t="shared" si="1"/>
        <v>23</v>
      </c>
      <c r="G31" s="116">
        <f t="shared" si="1"/>
        <v>18</v>
      </c>
      <c r="H31" s="116">
        <f t="shared" ref="H31:H51" si="3">IF($B31-VLOOKUP(H$3,$L$2:$M$10,2)&lt;=0,1,IF($B31-VLOOKUP(H$3,$L$2:$M$10,2)&gt;25,26,H30+1))</f>
        <v>18</v>
      </c>
      <c r="I31" s="116">
        <f t="shared" si="2"/>
        <v>16</v>
      </c>
      <c r="J31" s="233">
        <f t="shared" si="2"/>
        <v>16</v>
      </c>
    </row>
    <row r="32" spans="2:14">
      <c r="B32" s="114">
        <v>46</v>
      </c>
      <c r="C32" s="116">
        <f t="shared" si="1"/>
        <v>26</v>
      </c>
      <c r="D32" s="116">
        <f t="shared" si="1"/>
        <v>26</v>
      </c>
      <c r="E32" s="116">
        <f t="shared" si="1"/>
        <v>26</v>
      </c>
      <c r="F32" s="116">
        <f t="shared" si="1"/>
        <v>24</v>
      </c>
      <c r="G32" s="116">
        <f t="shared" si="1"/>
        <v>19</v>
      </c>
      <c r="H32" s="116">
        <f t="shared" si="3"/>
        <v>19</v>
      </c>
      <c r="I32" s="116">
        <f t="shared" si="2"/>
        <v>17</v>
      </c>
      <c r="J32" s="233">
        <f t="shared" si="2"/>
        <v>17</v>
      </c>
    </row>
    <row r="33" spans="2:10">
      <c r="B33" s="114">
        <v>47</v>
      </c>
      <c r="C33" s="116">
        <f t="shared" si="1"/>
        <v>26</v>
      </c>
      <c r="D33" s="116">
        <f t="shared" si="1"/>
        <v>26</v>
      </c>
      <c r="E33" s="116">
        <f t="shared" si="1"/>
        <v>26</v>
      </c>
      <c r="F33" s="116">
        <f t="shared" si="1"/>
        <v>25</v>
      </c>
      <c r="G33" s="116">
        <f t="shared" si="1"/>
        <v>20</v>
      </c>
      <c r="H33" s="116">
        <f t="shared" si="3"/>
        <v>20</v>
      </c>
      <c r="I33" s="116">
        <f t="shared" si="2"/>
        <v>18</v>
      </c>
      <c r="J33" s="233">
        <f t="shared" si="2"/>
        <v>18</v>
      </c>
    </row>
    <row r="34" spans="2:10">
      <c r="B34" s="114">
        <v>48</v>
      </c>
      <c r="C34" s="116">
        <f t="shared" si="1"/>
        <v>26</v>
      </c>
      <c r="D34" s="116">
        <f t="shared" si="1"/>
        <v>26</v>
      </c>
      <c r="E34" s="116">
        <f t="shared" si="1"/>
        <v>26</v>
      </c>
      <c r="F34" s="116">
        <f t="shared" si="1"/>
        <v>26</v>
      </c>
      <c r="G34" s="116">
        <f t="shared" si="1"/>
        <v>21</v>
      </c>
      <c r="H34" s="116">
        <f t="shared" si="3"/>
        <v>21</v>
      </c>
      <c r="I34" s="116">
        <f t="shared" si="2"/>
        <v>19</v>
      </c>
      <c r="J34" s="233">
        <f t="shared" si="2"/>
        <v>19</v>
      </c>
    </row>
    <row r="35" spans="2:10">
      <c r="B35" s="114">
        <v>49</v>
      </c>
      <c r="C35" s="116">
        <f t="shared" si="1"/>
        <v>26</v>
      </c>
      <c r="D35" s="116">
        <f t="shared" si="1"/>
        <v>26</v>
      </c>
      <c r="E35" s="116">
        <f t="shared" si="1"/>
        <v>26</v>
      </c>
      <c r="F35" s="116">
        <f t="shared" si="1"/>
        <v>26</v>
      </c>
      <c r="G35" s="116">
        <f t="shared" si="1"/>
        <v>22</v>
      </c>
      <c r="H35" s="116">
        <f t="shared" si="3"/>
        <v>22</v>
      </c>
      <c r="I35" s="116">
        <f t="shared" si="2"/>
        <v>20</v>
      </c>
      <c r="J35" s="233">
        <f t="shared" si="2"/>
        <v>20</v>
      </c>
    </row>
    <row r="36" spans="2:10">
      <c r="B36" s="114">
        <v>50</v>
      </c>
      <c r="C36" s="116">
        <f t="shared" si="1"/>
        <v>26</v>
      </c>
      <c r="D36" s="116">
        <f t="shared" si="1"/>
        <v>26</v>
      </c>
      <c r="E36" s="116">
        <f t="shared" si="1"/>
        <v>26</v>
      </c>
      <c r="F36" s="116">
        <f t="shared" si="1"/>
        <v>26</v>
      </c>
      <c r="G36" s="116">
        <f t="shared" si="1"/>
        <v>23</v>
      </c>
      <c r="H36" s="116">
        <f t="shared" si="3"/>
        <v>23</v>
      </c>
      <c r="I36" s="116">
        <f t="shared" si="2"/>
        <v>21</v>
      </c>
      <c r="J36" s="233">
        <f t="shared" si="2"/>
        <v>21</v>
      </c>
    </row>
    <row r="37" spans="2:10">
      <c r="B37" s="114">
        <v>51</v>
      </c>
      <c r="C37" s="116">
        <f t="shared" si="1"/>
        <v>26</v>
      </c>
      <c r="D37" s="116">
        <f t="shared" si="1"/>
        <v>26</v>
      </c>
      <c r="E37" s="116">
        <f t="shared" si="1"/>
        <v>26</v>
      </c>
      <c r="F37" s="116">
        <f t="shared" si="1"/>
        <v>26</v>
      </c>
      <c r="G37" s="116">
        <f t="shared" si="1"/>
        <v>24</v>
      </c>
      <c r="H37" s="116">
        <f t="shared" si="3"/>
        <v>24</v>
      </c>
      <c r="I37" s="116">
        <f t="shared" si="2"/>
        <v>22</v>
      </c>
      <c r="J37" s="233">
        <f t="shared" si="2"/>
        <v>22</v>
      </c>
    </row>
    <row r="38" spans="2:10">
      <c r="B38" s="114">
        <v>52</v>
      </c>
      <c r="C38" s="116">
        <f t="shared" si="1"/>
        <v>26</v>
      </c>
      <c r="D38" s="116">
        <f t="shared" si="1"/>
        <v>26</v>
      </c>
      <c r="E38" s="116">
        <f t="shared" si="1"/>
        <v>26</v>
      </c>
      <c r="F38" s="116">
        <f t="shared" si="1"/>
        <v>26</v>
      </c>
      <c r="G38" s="116">
        <f t="shared" si="1"/>
        <v>25</v>
      </c>
      <c r="H38" s="116">
        <f t="shared" si="3"/>
        <v>25</v>
      </c>
      <c r="I38" s="116">
        <f t="shared" si="2"/>
        <v>23</v>
      </c>
      <c r="J38" s="233">
        <f t="shared" si="2"/>
        <v>23</v>
      </c>
    </row>
    <row r="39" spans="2:10">
      <c r="B39" s="114">
        <v>53</v>
      </c>
      <c r="C39" s="116">
        <f t="shared" si="1"/>
        <v>26</v>
      </c>
      <c r="D39" s="116">
        <f t="shared" si="1"/>
        <v>26</v>
      </c>
      <c r="E39" s="116">
        <f t="shared" si="1"/>
        <v>26</v>
      </c>
      <c r="F39" s="116">
        <f t="shared" si="1"/>
        <v>26</v>
      </c>
      <c r="G39" s="116">
        <f t="shared" si="1"/>
        <v>26</v>
      </c>
      <c r="H39" s="116">
        <f t="shared" si="3"/>
        <v>26</v>
      </c>
      <c r="I39" s="116">
        <f t="shared" si="2"/>
        <v>24</v>
      </c>
      <c r="J39" s="233">
        <f t="shared" si="2"/>
        <v>24</v>
      </c>
    </row>
    <row r="40" spans="2:10">
      <c r="B40" s="114">
        <v>54</v>
      </c>
      <c r="C40" s="116">
        <f t="shared" si="1"/>
        <v>26</v>
      </c>
      <c r="D40" s="116">
        <f t="shared" si="1"/>
        <v>26</v>
      </c>
      <c r="E40" s="116">
        <f t="shared" si="1"/>
        <v>26</v>
      </c>
      <c r="F40" s="116">
        <f t="shared" si="1"/>
        <v>26</v>
      </c>
      <c r="G40" s="116">
        <f t="shared" si="1"/>
        <v>26</v>
      </c>
      <c r="H40" s="116">
        <f t="shared" si="3"/>
        <v>26</v>
      </c>
      <c r="I40" s="116">
        <f t="shared" si="2"/>
        <v>25</v>
      </c>
      <c r="J40" s="233">
        <f t="shared" si="2"/>
        <v>25</v>
      </c>
    </row>
    <row r="41" spans="2:10">
      <c r="B41" s="114">
        <v>55</v>
      </c>
      <c r="C41" s="116">
        <f t="shared" si="1"/>
        <v>26</v>
      </c>
      <c r="D41" s="116">
        <f t="shared" si="1"/>
        <v>26</v>
      </c>
      <c r="E41" s="116">
        <f t="shared" si="1"/>
        <v>26</v>
      </c>
      <c r="F41" s="116">
        <f t="shared" si="1"/>
        <v>26</v>
      </c>
      <c r="G41" s="116">
        <f t="shared" si="1"/>
        <v>26</v>
      </c>
      <c r="H41" s="116">
        <f t="shared" si="3"/>
        <v>26</v>
      </c>
      <c r="I41" s="116">
        <f t="shared" si="2"/>
        <v>26</v>
      </c>
      <c r="J41" s="233">
        <f t="shared" si="2"/>
        <v>26</v>
      </c>
    </row>
    <row r="42" spans="2:10">
      <c r="B42" s="114">
        <v>56</v>
      </c>
      <c r="C42" s="116">
        <f t="shared" si="1"/>
        <v>26</v>
      </c>
      <c r="D42" s="116">
        <f t="shared" si="1"/>
        <v>26</v>
      </c>
      <c r="E42" s="116">
        <f t="shared" si="1"/>
        <v>26</v>
      </c>
      <c r="F42" s="116">
        <f t="shared" si="1"/>
        <v>26</v>
      </c>
      <c r="G42" s="116">
        <f t="shared" si="1"/>
        <v>26</v>
      </c>
      <c r="H42" s="116">
        <f t="shared" si="3"/>
        <v>26</v>
      </c>
      <c r="I42" s="116">
        <f t="shared" si="2"/>
        <v>26</v>
      </c>
      <c r="J42" s="233">
        <f t="shared" si="2"/>
        <v>26</v>
      </c>
    </row>
    <row r="43" spans="2:10">
      <c r="B43" s="114">
        <v>57</v>
      </c>
      <c r="C43" s="116">
        <f t="shared" si="1"/>
        <v>26</v>
      </c>
      <c r="D43" s="116">
        <f t="shared" si="1"/>
        <v>26</v>
      </c>
      <c r="E43" s="116">
        <f t="shared" si="1"/>
        <v>26</v>
      </c>
      <c r="F43" s="116">
        <f t="shared" si="1"/>
        <v>26</v>
      </c>
      <c r="G43" s="116">
        <f t="shared" si="1"/>
        <v>26</v>
      </c>
      <c r="H43" s="116">
        <f t="shared" si="3"/>
        <v>26</v>
      </c>
      <c r="I43" s="116">
        <f t="shared" si="2"/>
        <v>26</v>
      </c>
      <c r="J43" s="233">
        <f t="shared" si="2"/>
        <v>26</v>
      </c>
    </row>
    <row r="44" spans="2:10">
      <c r="B44" s="114">
        <v>58</v>
      </c>
      <c r="C44" s="116">
        <f t="shared" si="1"/>
        <v>26</v>
      </c>
      <c r="D44" s="116">
        <f t="shared" si="1"/>
        <v>26</v>
      </c>
      <c r="E44" s="116">
        <f t="shared" si="1"/>
        <v>26</v>
      </c>
      <c r="F44" s="116">
        <f t="shared" si="1"/>
        <v>26</v>
      </c>
      <c r="G44" s="116">
        <f t="shared" si="1"/>
        <v>26</v>
      </c>
      <c r="H44" s="116">
        <f t="shared" si="3"/>
        <v>26</v>
      </c>
      <c r="I44" s="116">
        <f t="shared" si="2"/>
        <v>26</v>
      </c>
      <c r="J44" s="233">
        <f t="shared" si="2"/>
        <v>26</v>
      </c>
    </row>
    <row r="45" spans="2:10">
      <c r="B45" s="114">
        <v>59</v>
      </c>
      <c r="C45" s="116">
        <f t="shared" si="1"/>
        <v>26</v>
      </c>
      <c r="D45" s="116">
        <f t="shared" si="1"/>
        <v>26</v>
      </c>
      <c r="E45" s="116">
        <f t="shared" si="1"/>
        <v>26</v>
      </c>
      <c r="F45" s="116">
        <f t="shared" si="1"/>
        <v>26</v>
      </c>
      <c r="G45" s="116">
        <f t="shared" si="1"/>
        <v>26</v>
      </c>
      <c r="H45" s="116">
        <f t="shared" si="3"/>
        <v>26</v>
      </c>
      <c r="I45" s="116">
        <f t="shared" si="2"/>
        <v>26</v>
      </c>
      <c r="J45" s="233">
        <f t="shared" si="2"/>
        <v>26</v>
      </c>
    </row>
    <row r="46" spans="2:10">
      <c r="B46" s="114">
        <v>60</v>
      </c>
      <c r="C46" s="116">
        <f t="shared" si="1"/>
        <v>26</v>
      </c>
      <c r="D46" s="116">
        <f t="shared" si="1"/>
        <v>26</v>
      </c>
      <c r="E46" s="116">
        <f t="shared" si="1"/>
        <v>26</v>
      </c>
      <c r="F46" s="116">
        <f t="shared" si="1"/>
        <v>26</v>
      </c>
      <c r="G46" s="116">
        <f t="shared" si="1"/>
        <v>26</v>
      </c>
      <c r="H46" s="116">
        <f t="shared" si="3"/>
        <v>26</v>
      </c>
      <c r="I46" s="116">
        <f t="shared" si="2"/>
        <v>26</v>
      </c>
      <c r="J46" s="233">
        <f t="shared" si="2"/>
        <v>26</v>
      </c>
    </row>
    <row r="47" spans="2:10">
      <c r="B47" s="114">
        <v>61</v>
      </c>
      <c r="C47" s="116">
        <f t="shared" si="1"/>
        <v>26</v>
      </c>
      <c r="D47" s="116">
        <f t="shared" si="1"/>
        <v>26</v>
      </c>
      <c r="E47" s="116">
        <f t="shared" si="1"/>
        <v>26</v>
      </c>
      <c r="F47" s="116">
        <f t="shared" si="1"/>
        <v>26</v>
      </c>
      <c r="G47" s="116">
        <f t="shared" si="1"/>
        <v>26</v>
      </c>
      <c r="H47" s="116">
        <f t="shared" si="3"/>
        <v>26</v>
      </c>
      <c r="I47" s="116">
        <f t="shared" si="2"/>
        <v>26</v>
      </c>
      <c r="J47" s="233">
        <f t="shared" si="2"/>
        <v>26</v>
      </c>
    </row>
    <row r="48" spans="2:10">
      <c r="B48" s="114">
        <v>62</v>
      </c>
      <c r="C48" s="116">
        <f t="shared" si="1"/>
        <v>26</v>
      </c>
      <c r="D48" s="116">
        <f t="shared" si="1"/>
        <v>26</v>
      </c>
      <c r="E48" s="116">
        <f t="shared" si="1"/>
        <v>26</v>
      </c>
      <c r="F48" s="116">
        <f t="shared" si="1"/>
        <v>26</v>
      </c>
      <c r="G48" s="116">
        <f t="shared" si="1"/>
        <v>26</v>
      </c>
      <c r="H48" s="116">
        <f t="shared" si="3"/>
        <v>26</v>
      </c>
      <c r="I48" s="116">
        <f t="shared" si="2"/>
        <v>26</v>
      </c>
      <c r="J48" s="233">
        <f t="shared" si="2"/>
        <v>26</v>
      </c>
    </row>
    <row r="49" spans="2:10">
      <c r="B49" s="114">
        <v>63</v>
      </c>
      <c r="C49" s="116">
        <f t="shared" si="1"/>
        <v>26</v>
      </c>
      <c r="D49" s="116">
        <f t="shared" si="1"/>
        <v>26</v>
      </c>
      <c r="E49" s="116">
        <f t="shared" si="1"/>
        <v>26</v>
      </c>
      <c r="F49" s="116">
        <f t="shared" si="1"/>
        <v>26</v>
      </c>
      <c r="G49" s="116">
        <f t="shared" si="1"/>
        <v>26</v>
      </c>
      <c r="H49" s="116">
        <f t="shared" si="3"/>
        <v>26</v>
      </c>
      <c r="I49" s="116">
        <f t="shared" si="2"/>
        <v>26</v>
      </c>
      <c r="J49" s="233">
        <f t="shared" si="2"/>
        <v>26</v>
      </c>
    </row>
    <row r="50" spans="2:10">
      <c r="B50" s="114">
        <v>64</v>
      </c>
      <c r="C50" s="116">
        <f t="shared" si="1"/>
        <v>26</v>
      </c>
      <c r="D50" s="116">
        <f t="shared" si="1"/>
        <v>26</v>
      </c>
      <c r="E50" s="116">
        <f t="shared" si="1"/>
        <v>26</v>
      </c>
      <c r="F50" s="116">
        <f t="shared" si="1"/>
        <v>26</v>
      </c>
      <c r="G50" s="116">
        <f t="shared" si="1"/>
        <v>26</v>
      </c>
      <c r="H50" s="116">
        <f t="shared" si="3"/>
        <v>26</v>
      </c>
      <c r="I50" s="116">
        <f t="shared" si="2"/>
        <v>26</v>
      </c>
      <c r="J50" s="233">
        <f t="shared" si="2"/>
        <v>26</v>
      </c>
    </row>
    <row r="51" spans="2:10" ht="13.5" thickBot="1">
      <c r="B51" s="117">
        <v>65</v>
      </c>
      <c r="C51" s="118">
        <f t="shared" si="1"/>
        <v>26</v>
      </c>
      <c r="D51" s="118">
        <f t="shared" si="1"/>
        <v>26</v>
      </c>
      <c r="E51" s="118">
        <f t="shared" si="1"/>
        <v>26</v>
      </c>
      <c r="F51" s="118">
        <f t="shared" si="1"/>
        <v>26</v>
      </c>
      <c r="G51" s="118">
        <f t="shared" si="1"/>
        <v>26</v>
      </c>
      <c r="H51" s="118">
        <f t="shared" si="3"/>
        <v>26</v>
      </c>
      <c r="I51" s="118">
        <f t="shared" si="2"/>
        <v>26</v>
      </c>
      <c r="J51" s="234">
        <f t="shared" si="2"/>
        <v>26</v>
      </c>
    </row>
  </sheetData>
  <mergeCells count="1">
    <mergeCell ref="C2:J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5">
    <pageSetUpPr fitToPage="1"/>
  </sheetPr>
  <dimension ref="A1:Z69"/>
  <sheetViews>
    <sheetView zoomScaleNormal="100" workbookViewId="0">
      <selection activeCell="F8" sqref="F8"/>
    </sheetView>
  </sheetViews>
  <sheetFormatPr baseColWidth="10" defaultRowHeight="12.75"/>
  <cols>
    <col min="1" max="1" width="14.42578125" customWidth="1"/>
    <col min="2" max="11" width="9.42578125" customWidth="1"/>
    <col min="12" max="21" width="11.42578125" customWidth="1"/>
    <col min="22" max="22" width="11.5703125" style="11" bestFit="1" customWidth="1"/>
    <col min="25" max="25" width="13.42578125" customWidth="1"/>
    <col min="26" max="26" width="20.42578125" bestFit="1" customWidth="1"/>
  </cols>
  <sheetData>
    <row r="1" spans="1:26" ht="42" customHeight="1" thickBot="1">
      <c r="A1" s="202" t="s">
        <v>59</v>
      </c>
      <c r="B1" s="203"/>
      <c r="C1" s="286">
        <v>4.0399999999999998E-2</v>
      </c>
      <c r="D1" s="287"/>
      <c r="E1" s="241" t="s">
        <v>2</v>
      </c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2"/>
    </row>
    <row r="2" spans="1:26" s="1" customFormat="1" ht="69" customHeight="1">
      <c r="A2" s="98" t="s">
        <v>41</v>
      </c>
      <c r="B2" s="288" t="s">
        <v>1</v>
      </c>
      <c r="C2" s="289"/>
      <c r="D2" s="290" t="s">
        <v>0</v>
      </c>
      <c r="E2" s="289"/>
      <c r="F2" s="291" t="s">
        <v>6</v>
      </c>
      <c r="G2" s="292"/>
      <c r="H2" s="291" t="s">
        <v>19</v>
      </c>
      <c r="I2" s="292"/>
      <c r="J2" s="291" t="s">
        <v>20</v>
      </c>
      <c r="K2" s="293"/>
      <c r="L2" s="291" t="s">
        <v>22</v>
      </c>
      <c r="M2" s="293"/>
      <c r="N2" s="291" t="s">
        <v>9</v>
      </c>
      <c r="O2" s="293"/>
      <c r="P2" s="291" t="s">
        <v>10</v>
      </c>
      <c r="Q2" s="293"/>
      <c r="R2" s="291" t="s">
        <v>18</v>
      </c>
      <c r="S2" s="293"/>
      <c r="T2" s="291" t="s">
        <v>11</v>
      </c>
      <c r="U2" s="293"/>
      <c r="V2" s="294" t="s">
        <v>7</v>
      </c>
      <c r="Z2" s="204"/>
    </row>
    <row r="3" spans="1:26" s="1" customFormat="1">
      <c r="A3" s="99" t="s">
        <v>8</v>
      </c>
      <c r="B3" s="100"/>
      <c r="C3" s="101"/>
      <c r="D3" s="102"/>
      <c r="E3" s="101"/>
      <c r="F3" s="284">
        <v>1</v>
      </c>
      <c r="G3" s="285"/>
      <c r="H3" s="284">
        <v>3</v>
      </c>
      <c r="I3" s="285"/>
      <c r="J3" s="284">
        <v>4</v>
      </c>
      <c r="K3" s="285"/>
      <c r="L3" s="284">
        <v>5</v>
      </c>
      <c r="M3" s="285"/>
      <c r="N3" s="284">
        <v>7</v>
      </c>
      <c r="O3" s="285"/>
      <c r="P3" s="284">
        <v>8</v>
      </c>
      <c r="Q3" s="285"/>
      <c r="R3" s="284">
        <v>9</v>
      </c>
      <c r="S3" s="285"/>
      <c r="T3" s="284">
        <v>10</v>
      </c>
      <c r="U3" s="285"/>
      <c r="V3" s="295"/>
    </row>
    <row r="4" spans="1:26" s="1" customFormat="1">
      <c r="A4" s="99" t="s">
        <v>13</v>
      </c>
      <c r="B4" s="100"/>
      <c r="C4" s="101"/>
      <c r="D4" s="102"/>
      <c r="E4" s="101"/>
      <c r="F4" s="282">
        <f ca="1">OFFSET(GrilleNE!$B$44,-(F3*2-1),0)*100*(1+$C$1)/GrilleNE!$G$4</f>
        <v>4174.9585363559409</v>
      </c>
      <c r="G4" s="283"/>
      <c r="H4" s="282">
        <f ca="1">OFFSET(GrilleNE!$B$44,-(H3*2-1),0)*100*(1+$C$1)/GrilleNE!$G$4</f>
        <v>4733.3747154548018</v>
      </c>
      <c r="I4" s="283"/>
      <c r="J4" s="282">
        <f ca="1">OFFSET(GrilleNE!$B$44,-(J3*2-1),0)*100*(1+$C$1)/GrilleNE!$G$4</f>
        <v>5096.2082212397709</v>
      </c>
      <c r="K4" s="283"/>
      <c r="L4" s="282">
        <f ca="1">OFFSET(GrilleNE!$B$44,-(L3*2-1),0)*100*(1+$C$1)/GrilleNE!$G$4</f>
        <v>5477.1467030382846</v>
      </c>
      <c r="M4" s="283"/>
      <c r="N4" s="282">
        <f ca="1">OFFSET(GrilleNE!$B$44,-(N3*2-1),0)*100*(1+$C$1)/GrilleNE!$G$4</f>
        <v>6289.0325463267809</v>
      </c>
      <c r="O4" s="283"/>
      <c r="P4" s="282">
        <f ca="1">OFFSET(GrilleNE!$B$44,-(P3*2-1),0)*100*(1+$C$1)/GrilleNE!$G$4</f>
        <v>6723.3073088138472</v>
      </c>
      <c r="Q4" s="283"/>
      <c r="R4" s="282">
        <f ca="1">OFFSET(GrilleNE!$B$44,-(R3*2-1),0)*100*(1+$C$1)/GrilleNE!$G$4</f>
        <v>7176.9592888721672</v>
      </c>
      <c r="S4" s="283"/>
      <c r="T4" s="282">
        <f ca="1">OFFSET(GrilleNE!$B$44,-(T3*2-1),0)*100*(1+$C$1)/GrilleNE!$G$4</f>
        <v>7649.3034333552823</v>
      </c>
      <c r="U4" s="283"/>
      <c r="V4" s="295"/>
    </row>
    <row r="5" spans="1:26" s="1" customFormat="1">
      <c r="A5" s="99" t="s">
        <v>23</v>
      </c>
      <c r="B5" s="100"/>
      <c r="C5" s="101"/>
      <c r="D5" s="102"/>
      <c r="E5" s="101"/>
      <c r="F5" s="103">
        <v>0</v>
      </c>
      <c r="G5" s="103">
        <v>0.12</v>
      </c>
      <c r="H5" s="103">
        <v>6.5000000000000002E-2</v>
      </c>
      <c r="I5" s="103">
        <v>0.11</v>
      </c>
      <c r="J5" s="103">
        <v>0.03</v>
      </c>
      <c r="K5" s="103">
        <v>0.1</v>
      </c>
      <c r="L5" s="103">
        <v>0</v>
      </c>
      <c r="M5" s="103">
        <v>7.0000000000000007E-2</v>
      </c>
      <c r="N5" s="103">
        <v>0</v>
      </c>
      <c r="O5" s="103">
        <v>0.12</v>
      </c>
      <c r="P5" s="103">
        <v>0.04</v>
      </c>
      <c r="Q5" s="103">
        <v>0.08</v>
      </c>
      <c r="R5" s="103">
        <v>0.08</v>
      </c>
      <c r="S5" s="103">
        <v>0.08</v>
      </c>
      <c r="T5" s="103">
        <v>0.08</v>
      </c>
      <c r="U5" s="103">
        <v>0.08</v>
      </c>
      <c r="V5" s="295"/>
    </row>
    <row r="6" spans="1:26" s="1" customFormat="1" ht="14.25" customHeight="1" thickBot="1">
      <c r="A6" s="104"/>
      <c r="B6" s="105" t="s">
        <v>5</v>
      </c>
      <c r="C6" s="106" t="s">
        <v>4</v>
      </c>
      <c r="D6" s="106" t="s">
        <v>5</v>
      </c>
      <c r="E6" s="106" t="s">
        <v>4</v>
      </c>
      <c r="F6" s="106" t="s">
        <v>5</v>
      </c>
      <c r="G6" s="106" t="s">
        <v>4</v>
      </c>
      <c r="H6" s="106" t="s">
        <v>5</v>
      </c>
      <c r="I6" s="106" t="s">
        <v>4</v>
      </c>
      <c r="J6" s="106" t="s">
        <v>5</v>
      </c>
      <c r="K6" s="106" t="s">
        <v>4</v>
      </c>
      <c r="L6" s="106" t="s">
        <v>5</v>
      </c>
      <c r="M6" s="106" t="s">
        <v>4</v>
      </c>
      <c r="N6" s="106" t="s">
        <v>5</v>
      </c>
      <c r="O6" s="106" t="s">
        <v>4</v>
      </c>
      <c r="P6" s="106" t="s">
        <v>5</v>
      </c>
      <c r="Q6" s="106" t="s">
        <v>4</v>
      </c>
      <c r="R6" s="106" t="s">
        <v>5</v>
      </c>
      <c r="S6" s="106" t="s">
        <v>4</v>
      </c>
      <c r="T6" s="106" t="s">
        <v>5</v>
      </c>
      <c r="U6" s="106" t="s">
        <v>4</v>
      </c>
      <c r="V6" s="296"/>
    </row>
    <row r="7" spans="1:26" s="1" customFormat="1" ht="14.25" customHeight="1">
      <c r="A7" s="17"/>
      <c r="B7" s="15"/>
      <c r="C7" s="8">
        <v>0.5</v>
      </c>
      <c r="D7" s="7"/>
      <c r="E7" s="8">
        <v>0.15</v>
      </c>
      <c r="F7" s="8"/>
      <c r="G7" s="95">
        <f ca="1">(G8-F8)/F8</f>
        <v>0.1200014371429598</v>
      </c>
      <c r="H7" s="10"/>
      <c r="I7" s="95">
        <f ca="1">(I8-H8)/H8</f>
        <v>0.18716813159500201</v>
      </c>
      <c r="J7" s="10"/>
      <c r="K7" s="95">
        <f ca="1">(K8-J8)/J8</f>
        <v>0.13402989905528698</v>
      </c>
      <c r="L7" s="10"/>
      <c r="M7" s="95">
        <f ca="1">(M8-L8)/L8</f>
        <v>6.9999908711647407E-2</v>
      </c>
      <c r="N7" s="10"/>
      <c r="O7" s="95">
        <f ca="1">(O8-N8)/N8</f>
        <v>0.11999427576502024</v>
      </c>
      <c r="P7" s="10"/>
      <c r="Q7" s="95">
        <f ca="1">(Q8-P8)/P8</f>
        <v>0.12499225334655428</v>
      </c>
      <c r="R7" s="10"/>
      <c r="S7" s="95">
        <f ca="1">(S8-R8)/R8</f>
        <v>0.17391106803174414</v>
      </c>
      <c r="T7" s="10"/>
      <c r="U7" s="95">
        <f ca="1">(U8-T8)/T8</f>
        <v>0.17391489694274118</v>
      </c>
      <c r="V7" s="19"/>
    </row>
    <row r="8" spans="1:26">
      <c r="A8" s="18">
        <v>1</v>
      </c>
      <c r="B8" s="13">
        <v>500</v>
      </c>
      <c r="C8" s="3">
        <f>B8*(1+$C$7)</f>
        <v>750</v>
      </c>
      <c r="D8" s="3">
        <v>600</v>
      </c>
      <c r="E8" s="3">
        <f>D8*(1+$E$7)</f>
        <v>690</v>
      </c>
      <c r="F8" s="3">
        <f ca="1">MROUND(100*(1+$C$1)/GrilleNE!$G$4*OFFSET(GrilleNE!$B$44,-(F$3*2-1),$A8-1)*(1-F$5),0.05)</f>
        <v>4174.95</v>
      </c>
      <c r="G8" s="3">
        <f ca="1">MROUND(100*(1+$C$1)/GrilleNE!$G$4*OFFSET(GrilleNE!$B$44,-(F$3*2-1),$A8-1)*(1+G$5),0.05)</f>
        <v>4675.95</v>
      </c>
      <c r="H8" s="3">
        <f ca="1">MROUND(100*(1+$C$1)/GrilleNE!$G$4*OFFSET(GrilleNE!$B$44,-(H$3*2-1),$A8-1)*(1-H$5),0.05)</f>
        <v>4425.7</v>
      </c>
      <c r="I8" s="3">
        <f ca="1">MROUND(100*(1+$C$1)/GrilleNE!$G$4*OFFSET(GrilleNE!$B$44,-(H$3*2-1),$A8-1)*(1+I$5),0.05)</f>
        <v>5254.05</v>
      </c>
      <c r="J8" s="3">
        <f ca="1">MROUND(100*(1+$C$1)/GrilleNE!$G$4*OFFSET(GrilleNE!$B$44,-(J$3*2-1),$A8-1)*(1-J$5),0.05)</f>
        <v>4943.3</v>
      </c>
      <c r="K8" s="3">
        <f ca="1">MROUND(100*(1+$C$1)/GrilleNE!$G$4*OFFSET(GrilleNE!$B$44,-(J$3*2-1),$A8-1)*(1+K$5),0.05)</f>
        <v>5605.85</v>
      </c>
      <c r="L8" s="3">
        <f ca="1">MROUND(100*(1+$C$1)/GrilleNE!$G$4*OFFSET(GrilleNE!$B$44,-(L$3*2-1),$A8-1)*(1-L$5),0.05)</f>
        <v>5477.1500000000005</v>
      </c>
      <c r="M8" s="3">
        <f ca="1">MROUND(100*(1+$C$1)/GrilleNE!$G$4*OFFSET(GrilleNE!$B$44,-(L$3*2-1),$A8-1)*(1+M$5),0.05)</f>
        <v>5860.55</v>
      </c>
      <c r="N8" s="3">
        <f ca="1">MROUND(100*(1+$C$1)/GrilleNE!$G$4*OFFSET(GrilleNE!$B$44,-(N$3*2-1),$A8-1)*(1-N$5),0.05)</f>
        <v>6289.05</v>
      </c>
      <c r="O8" s="3">
        <f ca="1">MROUND(100*(1+$C$1)/GrilleNE!$G$4*OFFSET(GrilleNE!$B$44,-(N$3*2-1),$A8-1)*(1+O$5),0.05)</f>
        <v>7043.7000000000007</v>
      </c>
      <c r="P8" s="3">
        <f ca="1">MROUND(100*(1+$C$1)/GrilleNE!$G$4*OFFSET(GrilleNE!$B$44,-(P$3*2-1),$A8-1)*(1-P$5),0.05)</f>
        <v>6454.4000000000005</v>
      </c>
      <c r="Q8" s="3">
        <f ca="1">MROUND(100*(1+$C$1)/GrilleNE!$G$4*OFFSET(GrilleNE!$B$44,-(P$3*2-1),$A8-1)*(1+Q$5),0.05)</f>
        <v>7261.1500000000005</v>
      </c>
      <c r="R8" s="3">
        <f ca="1">MROUND(100*(1+$C$1)/GrilleNE!$G$4*OFFSET(GrilleNE!$B$44,-(R$3*2-1),$A8-1)*(1-R$5),0.05)</f>
        <v>6602.8</v>
      </c>
      <c r="S8" s="3">
        <f ca="1">MROUND(100*(1+$C$1)/GrilleNE!$G$4*OFFSET(GrilleNE!$B$44,-(R$3*2-1),$A8-1)*(1+S$5),0.05)</f>
        <v>7751.1</v>
      </c>
      <c r="T8" s="3">
        <f ca="1">MROUND(100*(1+$C$1)/GrilleNE!$G$4*OFFSET(GrilleNE!$B$44,-(T$3*2-1),$A8-1)*(1-T$5),0.05)</f>
        <v>7037.35</v>
      </c>
      <c r="U8" s="3">
        <f ca="1">MROUND(100*(1+$C$1)/GrilleNE!$G$4*OFFSET(GrilleNE!$B$44,-(T$3*2-1),$A8-1)*(1+U$5),0.05)</f>
        <v>8261.25</v>
      </c>
      <c r="V8" s="20"/>
    </row>
    <row r="9" spans="1:26">
      <c r="A9" s="18">
        <v>2</v>
      </c>
      <c r="B9" s="23"/>
      <c r="C9" s="6"/>
      <c r="D9" s="3">
        <v>800</v>
      </c>
      <c r="E9" s="3">
        <f>D9*(1+$E$7)</f>
        <v>919.99999999999989</v>
      </c>
      <c r="F9" s="3">
        <f ca="1">MROUND(100*(1+$C$1)/GrilleNE!$G$4*OFFSET(GrilleNE!$B$44,-(F$3*2-1),$A9-1)*(1-F$5),0.05)</f>
        <v>4190.6000000000004</v>
      </c>
      <c r="G9" s="3">
        <f ca="1">MROUND(100*(1+$C$1)/GrilleNE!$G$4*OFFSET(GrilleNE!$B$44,-(F$3*2-1),$A9-1)*(1+G$5),0.05)</f>
        <v>4693.5</v>
      </c>
      <c r="H9" s="3">
        <f ca="1">MROUND(100*(1+$C$1)/GrilleNE!$G$4*OFFSET(GrilleNE!$B$44,-(H$3*2-1),$A9-1)*(1-H$5),0.05)</f>
        <v>4514.2</v>
      </c>
      <c r="I9" s="3">
        <f ca="1">MROUND(100*(1+$C$1)/GrilleNE!$G$4*OFFSET(GrilleNE!$B$44,-(H$3*2-1),$A9-1)*(1+I$5),0.05)</f>
        <v>5359.1</v>
      </c>
      <c r="J9" s="3">
        <f ca="1">MROUND(100*(1+$C$1)/GrilleNE!$G$4*OFFSET(GrilleNE!$B$44,-(J$3*2-1),$A9-1)*(1-J$5),0.05)</f>
        <v>5042.1500000000005</v>
      </c>
      <c r="K9" s="3">
        <f ca="1">MROUND(100*(1+$C$1)/GrilleNE!$G$4*OFFSET(GrilleNE!$B$44,-(J$3*2-1),$A9-1)*(1+K$5),0.05)</f>
        <v>5717.9000000000005</v>
      </c>
      <c r="L9" s="3">
        <f ca="1">MROUND(100*(1+$C$1)/GrilleNE!$G$4*OFFSET(GrilleNE!$B$44,-(L$3*2-1),$A9-1)*(1-L$5),0.05)</f>
        <v>5586.6500000000005</v>
      </c>
      <c r="M9" s="3">
        <f ca="1">MROUND(100*(1+$C$1)/GrilleNE!$G$4*OFFSET(GrilleNE!$B$44,-(L$3*2-1),$A9-1)*(1+M$5),0.05)</f>
        <v>5977.7000000000007</v>
      </c>
      <c r="N9" s="3">
        <f ca="1">MROUND(100*(1+$C$1)/GrilleNE!$G$4*OFFSET(GrilleNE!$B$44,-(N$3*2-1),$A9-1)*(1-N$5),0.05)</f>
        <v>6414.8</v>
      </c>
      <c r="O9" s="3">
        <f ca="1">MROUND(100*(1+$C$1)/GrilleNE!$G$4*OFFSET(GrilleNE!$B$44,-(N$3*2-1),$A9-1)*(1+O$5),0.05)</f>
        <v>7184.55</v>
      </c>
      <c r="P9" s="3">
        <f ca="1">MROUND(100*(1+$C$1)/GrilleNE!$G$4*OFFSET(GrilleNE!$B$44,-(P$3*2-1),$A9-1)*(1-P$5),0.05)</f>
        <v>6583.4500000000007</v>
      </c>
      <c r="Q9" s="3">
        <f ca="1">MROUND(100*(1+$C$1)/GrilleNE!$G$4*OFFSET(GrilleNE!$B$44,-(P$3*2-1),$A9-1)*(1+Q$5),0.05)</f>
        <v>7406.4000000000005</v>
      </c>
      <c r="R9" s="3">
        <f ca="1">MROUND(100*(1+$C$1)/GrilleNE!$G$4*OFFSET(GrilleNE!$B$44,-(R$3*2-1),$A9-1)*(1-R$5),0.05)</f>
        <v>6734.9000000000005</v>
      </c>
      <c r="S9" s="3">
        <f ca="1">MROUND(100*(1+$C$1)/GrilleNE!$G$4*OFFSET(GrilleNE!$B$44,-(R$3*2-1),$A9-1)*(1+S$5),0.05)</f>
        <v>7906.1500000000005</v>
      </c>
      <c r="T9" s="3">
        <f ca="1">MROUND(100*(1+$C$1)/GrilleNE!$G$4*OFFSET(GrilleNE!$B$44,-(T$3*2-1),$A9-1)*(1-T$5),0.05)</f>
        <v>7178.05</v>
      </c>
      <c r="U9" s="3">
        <f ca="1">MROUND(100*(1+$C$1)/GrilleNE!$G$4*OFFSET(GrilleNE!$B$44,-(T$3*2-1),$A9-1)*(1+U$5),0.05)</f>
        <v>8426.4</v>
      </c>
      <c r="V9" s="21">
        <f t="shared" ref="V9:V33" ca="1" si="0">(H9-H8)/H8</f>
        <v>1.9996836658607679E-2</v>
      </c>
    </row>
    <row r="10" spans="1:26">
      <c r="A10" s="18">
        <v>3</v>
      </c>
      <c r="B10" s="23"/>
      <c r="C10" s="6"/>
      <c r="D10" s="3">
        <v>1200</v>
      </c>
      <c r="E10" s="3">
        <f>D10*(1+$E$7)</f>
        <v>1380</v>
      </c>
      <c r="F10" s="3">
        <f ca="1">MROUND(100*(1+$C$1)/GrilleNE!$G$4*OFFSET(GrilleNE!$B$44,-(F$3*2-1),$A10-1)*(1-F$5),0.05)</f>
        <v>4215.05</v>
      </c>
      <c r="G10" s="3">
        <f ca="1">MROUND(100*(1+$C$1)/GrilleNE!$G$4*OFFSET(GrilleNE!$B$44,-(F$3*2-1),$A10-1)*(1+G$5),0.05)</f>
        <v>4720.8500000000004</v>
      </c>
      <c r="H10" s="3">
        <f ca="1">MROUND(100*(1+$C$1)/GrilleNE!$G$4*OFFSET(GrilleNE!$B$44,-(H$3*2-1),$A10-1)*(1-H$5),0.05)</f>
        <v>4602.7</v>
      </c>
      <c r="I10" s="3">
        <f ca="1">MROUND(100*(1+$C$1)/GrilleNE!$G$4*OFFSET(GrilleNE!$B$44,-(H$3*2-1),$A10-1)*(1+I$5),0.05)</f>
        <v>5464.2000000000007</v>
      </c>
      <c r="J10" s="3">
        <f ca="1">MROUND(100*(1+$C$1)/GrilleNE!$G$4*OFFSET(GrilleNE!$B$44,-(J$3*2-1),$A10-1)*(1-J$5),0.05)</f>
        <v>5141</v>
      </c>
      <c r="K10" s="3">
        <f ca="1">MROUND(100*(1+$C$1)/GrilleNE!$G$4*OFFSET(GrilleNE!$B$44,-(J$3*2-1),$A10-1)*(1+K$5),0.05)</f>
        <v>5830</v>
      </c>
      <c r="L10" s="3">
        <f ca="1">MROUND(100*(1+$C$1)/GrilleNE!$G$4*OFFSET(GrilleNE!$B$44,-(L$3*2-1),$A10-1)*(1-L$5),0.05)</f>
        <v>5696.1500000000005</v>
      </c>
      <c r="M10" s="3">
        <f ca="1">MROUND(100*(1+$C$1)/GrilleNE!$G$4*OFFSET(GrilleNE!$B$44,-(L$3*2-1),$A10-1)*(1+M$5),0.05)</f>
        <v>6094.9000000000005</v>
      </c>
      <c r="N10" s="3">
        <f ca="1">MROUND(100*(1+$C$1)/GrilleNE!$G$4*OFFSET(GrilleNE!$B$44,-(N$3*2-1),$A10-1)*(1-N$5),0.05)</f>
        <v>6540.6</v>
      </c>
      <c r="O10" s="3">
        <f ca="1">MROUND(100*(1+$C$1)/GrilleNE!$G$4*OFFSET(GrilleNE!$B$44,-(N$3*2-1),$A10-1)*(1+O$5),0.05)</f>
        <v>7325.4500000000007</v>
      </c>
      <c r="P10" s="3">
        <f ca="1">MROUND(100*(1+$C$1)/GrilleNE!$G$4*OFFSET(GrilleNE!$B$44,-(P$3*2-1),$A10-1)*(1-P$5),0.05)</f>
        <v>6712.6</v>
      </c>
      <c r="Q10" s="3">
        <f ca="1">MROUND(100*(1+$C$1)/GrilleNE!$G$4*OFFSET(GrilleNE!$B$44,-(P$3*2-1),$A10-1)*(1+Q$5),0.05)</f>
        <v>7551.6500000000005</v>
      </c>
      <c r="R10" s="3">
        <f ca="1">MROUND(100*(1+$C$1)/GrilleNE!$G$4*OFFSET(GrilleNE!$B$44,-(R$3*2-1),$A10-1)*(1-R$5),0.05)</f>
        <v>6866.9000000000005</v>
      </c>
      <c r="S10" s="3">
        <f ca="1">MROUND(100*(1+$C$1)/GrilleNE!$G$4*OFFSET(GrilleNE!$B$44,-(R$3*2-1),$A10-1)*(1+S$5),0.05)</f>
        <v>8061.1500000000005</v>
      </c>
      <c r="T10" s="3">
        <f ca="1">MROUND(100*(1+$C$1)/GrilleNE!$G$4*OFFSET(GrilleNE!$B$44,-(T$3*2-1),$A10-1)*(1-T$5),0.05)</f>
        <v>7318.8</v>
      </c>
      <c r="U10" s="3">
        <f ca="1">MROUND(100*(1+$C$1)/GrilleNE!$G$4*OFFSET(GrilleNE!$B$44,-(T$3*2-1),$A10-1)*(1+U$5),0.05)</f>
        <v>8591.65</v>
      </c>
      <c r="V10" s="21">
        <f t="shared" ca="1" si="0"/>
        <v>1.9604802622834611E-2</v>
      </c>
    </row>
    <row r="11" spans="1:26">
      <c r="A11" s="18">
        <v>4</v>
      </c>
      <c r="B11" s="23"/>
      <c r="C11" s="6"/>
      <c r="D11" s="6"/>
      <c r="E11" s="6"/>
      <c r="F11" s="3">
        <f ca="1">MROUND(100*(1+$C$1)/GrilleNE!$G$4*OFFSET(GrilleNE!$B$44,-(F$3*2-1),$A11-1)*(1-F$5),0.05)</f>
        <v>4296.05</v>
      </c>
      <c r="G11" s="3">
        <f ca="1">MROUND(100*(1+$C$1)/GrilleNE!$G$4*OFFSET(GrilleNE!$B$44,-(F$3*2-1),$A11-1)*(1+G$5),0.05)</f>
        <v>4811.6000000000004</v>
      </c>
      <c r="H11" s="3">
        <f ca="1">MROUND(100*(1+$C$1)/GrilleNE!$G$4*OFFSET(GrilleNE!$B$44,-(H$3*2-1),$A11-1)*(1-H$5),0.05)</f>
        <v>4691.25</v>
      </c>
      <c r="I11" s="3">
        <f ca="1">MROUND(100*(1+$C$1)/GrilleNE!$G$4*OFFSET(GrilleNE!$B$44,-(H$3*2-1),$A11-1)*(1+I$5),0.05)</f>
        <v>5569.3</v>
      </c>
      <c r="J11" s="3">
        <f ca="1">MROUND(100*(1+$C$1)/GrilleNE!$G$4*OFFSET(GrilleNE!$B$44,-(J$3*2-1),$A11-1)*(1-J$5),0.05)</f>
        <v>5239.9500000000007</v>
      </c>
      <c r="K11" s="3">
        <f ca="1">MROUND(100*(1+$C$1)/GrilleNE!$G$4*OFFSET(GrilleNE!$B$44,-(J$3*2-1),$A11-1)*(1+K$5),0.05)</f>
        <v>5942.2000000000007</v>
      </c>
      <c r="L11" s="3">
        <f ca="1">MROUND(100*(1+$C$1)/GrilleNE!$G$4*OFFSET(GrilleNE!$B$44,-(L$3*2-1),$A11-1)*(1-L$5),0.05)</f>
        <v>5805.75</v>
      </c>
      <c r="M11" s="3">
        <f ca="1">MROUND(100*(1+$C$1)/GrilleNE!$G$4*OFFSET(GrilleNE!$B$44,-(L$3*2-1),$A11-1)*(1+M$5),0.05)</f>
        <v>6212.1500000000005</v>
      </c>
      <c r="N11" s="3">
        <f ca="1">MROUND(100*(1+$C$1)/GrilleNE!$G$4*OFFSET(GrilleNE!$B$44,-(N$3*2-1),$A11-1)*(1-N$5),0.05)</f>
        <v>6666.35</v>
      </c>
      <c r="O11" s="3">
        <f ca="1">MROUND(100*(1+$C$1)/GrilleNE!$G$4*OFFSET(GrilleNE!$B$44,-(N$3*2-1),$A11-1)*(1+O$5),0.05)</f>
        <v>7466.3</v>
      </c>
      <c r="P11" s="3">
        <f ca="1">MROUND(100*(1+$C$1)/GrilleNE!$G$4*OFFSET(GrilleNE!$B$44,-(P$3*2-1),$A11-1)*(1-P$5),0.05)</f>
        <v>6841.7000000000007</v>
      </c>
      <c r="Q11" s="3">
        <f ca="1">MROUND(100*(1+$C$1)/GrilleNE!$G$4*OFFSET(GrilleNE!$B$44,-(P$3*2-1),$A11-1)*(1+Q$5),0.05)</f>
        <v>7696.9000000000005</v>
      </c>
      <c r="R11" s="3">
        <f ca="1">MROUND(100*(1+$C$1)/GrilleNE!$G$4*OFFSET(GrilleNE!$B$44,-(R$3*2-1),$A11-1)*(1-R$5),0.05)</f>
        <v>6998.9500000000007</v>
      </c>
      <c r="S11" s="3">
        <f ca="1">MROUND(100*(1+$C$1)/GrilleNE!$G$4*OFFSET(GrilleNE!$B$44,-(R$3*2-1),$A11-1)*(1+S$5),0.05)</f>
        <v>8216.15</v>
      </c>
      <c r="T11" s="3">
        <f ca="1">MROUND(100*(1+$C$1)/GrilleNE!$G$4*OFFSET(GrilleNE!$B$44,-(T$3*2-1),$A11-1)*(1-T$5),0.05)</f>
        <v>7459.55</v>
      </c>
      <c r="U11" s="3">
        <f ca="1">MROUND(100*(1+$C$1)/GrilleNE!$G$4*OFFSET(GrilleNE!$B$44,-(T$3*2-1),$A11-1)*(1+U$5),0.05)</f>
        <v>8756.85</v>
      </c>
      <c r="V11" s="21">
        <f t="shared" ca="1" si="0"/>
        <v>1.9238707715036867E-2</v>
      </c>
    </row>
    <row r="12" spans="1:26">
      <c r="A12" s="18">
        <v>5</v>
      </c>
      <c r="B12" s="23"/>
      <c r="C12" s="6"/>
      <c r="D12" s="6"/>
      <c r="E12" s="6"/>
      <c r="F12" s="3">
        <f ca="1">MROUND(100*(1+$C$1)/GrilleNE!$G$4*OFFSET(GrilleNE!$B$44,-(F$3*2-1),$A12-1)*(1-F$5),0.05)</f>
        <v>4377.1000000000004</v>
      </c>
      <c r="G12" s="3">
        <f ca="1">MROUND(100*(1+$C$1)/GrilleNE!$G$4*OFFSET(GrilleNE!$B$44,-(F$3*2-1),$A12-1)*(1+G$5),0.05)</f>
        <v>4902.3500000000004</v>
      </c>
      <c r="H12" s="3">
        <f ca="1">MROUND(100*(1+$C$1)/GrilleNE!$G$4*OFFSET(GrilleNE!$B$44,-(H$3*2-1),$A12-1)*(1-H$5),0.05)</f>
        <v>4779.8</v>
      </c>
      <c r="I12" s="3">
        <f ca="1">MROUND(100*(1+$C$1)/GrilleNE!$G$4*OFFSET(GrilleNE!$B$44,-(H$3*2-1),$A12-1)*(1+I$5),0.05)</f>
        <v>5674.4000000000005</v>
      </c>
      <c r="J12" s="3">
        <f ca="1">MROUND(100*(1+$C$1)/GrilleNE!$G$4*OFFSET(GrilleNE!$B$44,-(J$3*2-1),$A12-1)*(1-J$5),0.05)</f>
        <v>5338.75</v>
      </c>
      <c r="K12" s="3">
        <f ca="1">MROUND(100*(1+$C$1)/GrilleNE!$G$4*OFFSET(GrilleNE!$B$44,-(J$3*2-1),$A12-1)*(1+K$5),0.05)</f>
        <v>6054.25</v>
      </c>
      <c r="L12" s="3">
        <f ca="1">MROUND(100*(1+$C$1)/GrilleNE!$G$4*OFFSET(GrilleNE!$B$44,-(L$3*2-1),$A12-1)*(1-L$5),0.05)</f>
        <v>5915.3</v>
      </c>
      <c r="M12" s="3">
        <f ca="1">MROUND(100*(1+$C$1)/GrilleNE!$G$4*OFFSET(GrilleNE!$B$44,-(L$3*2-1),$A12-1)*(1+M$5),0.05)</f>
        <v>6329.35</v>
      </c>
      <c r="N12" s="3">
        <f ca="1">MROUND(100*(1+$C$1)/GrilleNE!$G$4*OFFSET(GrilleNE!$B$44,-(N$3*2-1),$A12-1)*(1-N$5),0.05)</f>
        <v>6792.1500000000005</v>
      </c>
      <c r="O12" s="3">
        <f ca="1">MROUND(100*(1+$C$1)/GrilleNE!$G$4*OFFSET(GrilleNE!$B$44,-(N$3*2-1),$A12-1)*(1+O$5),0.05)</f>
        <v>7607.2000000000007</v>
      </c>
      <c r="P12" s="3">
        <f ca="1">MROUND(100*(1+$C$1)/GrilleNE!$G$4*OFFSET(GrilleNE!$B$44,-(P$3*2-1),$A12-1)*(1-P$5),0.05)</f>
        <v>6970.75</v>
      </c>
      <c r="Q12" s="3">
        <f ca="1">MROUND(100*(1+$C$1)/GrilleNE!$G$4*OFFSET(GrilleNE!$B$44,-(P$3*2-1),$A12-1)*(1+Q$5),0.05)</f>
        <v>7842.1</v>
      </c>
      <c r="R12" s="3">
        <f ca="1">MROUND(100*(1+$C$1)/GrilleNE!$G$4*OFFSET(GrilleNE!$B$44,-(R$3*2-1),$A12-1)*(1-R$5),0.05)</f>
        <v>7131.05</v>
      </c>
      <c r="S12" s="3">
        <f ca="1">MROUND(100*(1+$C$1)/GrilleNE!$G$4*OFFSET(GrilleNE!$B$44,-(R$3*2-1),$A12-1)*(1+S$5),0.05)</f>
        <v>8371.2000000000007</v>
      </c>
      <c r="T12" s="3">
        <f ca="1">MROUND(100*(1+$C$1)/GrilleNE!$G$4*OFFSET(GrilleNE!$B$44,-(T$3*2-1),$A12-1)*(1-T$5),0.05)</f>
        <v>7600.3</v>
      </c>
      <c r="U12" s="3">
        <f ca="1">MROUND(100*(1+$C$1)/GrilleNE!$G$4*OFFSET(GrilleNE!$B$44,-(T$3*2-1),$A12-1)*(1+U$5),0.05)</f>
        <v>8922.1</v>
      </c>
      <c r="V12" s="21">
        <f t="shared" ca="1" si="0"/>
        <v>1.8875566213695748E-2</v>
      </c>
    </row>
    <row r="13" spans="1:26">
      <c r="A13" s="18">
        <v>6</v>
      </c>
      <c r="B13" s="23"/>
      <c r="C13" s="6"/>
      <c r="D13" s="6"/>
      <c r="E13" s="6"/>
      <c r="F13" s="3">
        <f ca="1">MROUND(100*(1+$C$1)/GrilleNE!$G$4*OFFSET(GrilleNE!$B$44,-(F$3*2-1),$A13-1)*(1-F$5),0.05)</f>
        <v>4450.1000000000004</v>
      </c>
      <c r="G13" s="3">
        <f ca="1">MROUND(100*(1+$C$1)/GrilleNE!$G$4*OFFSET(GrilleNE!$B$44,-(F$3*2-1),$A13-1)*(1+G$5),0.05)</f>
        <v>4984.1000000000004</v>
      </c>
      <c r="H13" s="3">
        <f ca="1">MROUND(100*(1+$C$1)/GrilleNE!$G$4*OFFSET(GrilleNE!$B$44,-(H$3*2-1),$A13-1)*(1-H$5),0.05)</f>
        <v>4859.45</v>
      </c>
      <c r="I13" s="3">
        <f ca="1">MROUND(100*(1+$C$1)/GrilleNE!$G$4*OFFSET(GrilleNE!$B$44,-(H$3*2-1),$A13-1)*(1+I$5),0.05)</f>
        <v>5768.9500000000007</v>
      </c>
      <c r="J13" s="3">
        <f ca="1">MROUND(100*(1+$C$1)/GrilleNE!$G$4*OFFSET(GrilleNE!$B$44,-(J$3*2-1),$A13-1)*(1-J$5),0.05)</f>
        <v>5427.7000000000007</v>
      </c>
      <c r="K13" s="3">
        <f ca="1">MROUND(100*(1+$C$1)/GrilleNE!$G$4*OFFSET(GrilleNE!$B$44,-(J$3*2-1),$A13-1)*(1+K$5),0.05)</f>
        <v>6155.1</v>
      </c>
      <c r="L13" s="3">
        <f ca="1">MROUND(100*(1+$C$1)/GrilleNE!$G$4*OFFSET(GrilleNE!$B$44,-(L$3*2-1),$A13-1)*(1-L$5),0.05)</f>
        <v>6013.9000000000005</v>
      </c>
      <c r="M13" s="3">
        <f ca="1">MROUND(100*(1+$C$1)/GrilleNE!$G$4*OFFSET(GrilleNE!$B$44,-(L$3*2-1),$A13-1)*(1+M$5),0.05)</f>
        <v>6434.85</v>
      </c>
      <c r="N13" s="3">
        <f ca="1">MROUND(100*(1+$C$1)/GrilleNE!$G$4*OFFSET(GrilleNE!$B$44,-(N$3*2-1),$A13-1)*(1-N$5),0.05)</f>
        <v>6905.35</v>
      </c>
      <c r="O13" s="3">
        <f ca="1">MROUND(100*(1+$C$1)/GrilleNE!$G$4*OFFSET(GrilleNE!$B$44,-(N$3*2-1),$A13-1)*(1+O$5),0.05)</f>
        <v>7734</v>
      </c>
      <c r="P13" s="3">
        <f ca="1">MROUND(100*(1+$C$1)/GrilleNE!$G$4*OFFSET(GrilleNE!$B$44,-(P$3*2-1),$A13-1)*(1-P$5),0.05)</f>
        <v>7086.9500000000007</v>
      </c>
      <c r="Q13" s="3">
        <f ca="1">MROUND(100*(1+$C$1)/GrilleNE!$G$4*OFFSET(GrilleNE!$B$44,-(P$3*2-1),$A13-1)*(1+Q$5),0.05)</f>
        <v>7972.8</v>
      </c>
      <c r="R13" s="3">
        <f ca="1">MROUND(100*(1+$C$1)/GrilleNE!$G$4*OFFSET(GrilleNE!$B$44,-(R$3*2-1),$A13-1)*(1-R$5),0.05)</f>
        <v>7249.9000000000005</v>
      </c>
      <c r="S13" s="3">
        <f ca="1">MROUND(100*(1+$C$1)/GrilleNE!$G$4*OFFSET(GrilleNE!$B$44,-(R$3*2-1),$A13-1)*(1+S$5),0.05)</f>
        <v>8510.75</v>
      </c>
      <c r="T13" s="3">
        <f ca="1">MROUND(100*(1+$C$1)/GrilleNE!$G$4*OFFSET(GrilleNE!$B$44,-(T$3*2-1),$A13-1)*(1-T$5),0.05)</f>
        <v>7727</v>
      </c>
      <c r="U13" s="3">
        <f ca="1">MROUND(100*(1+$C$1)/GrilleNE!$G$4*OFFSET(GrilleNE!$B$44,-(T$3*2-1),$A13-1)*(1+U$5),0.05)</f>
        <v>9070.8000000000011</v>
      </c>
      <c r="V13" s="21">
        <f t="shared" ca="1" si="0"/>
        <v>1.6663877149671456E-2</v>
      </c>
    </row>
    <row r="14" spans="1:26">
      <c r="A14" s="18">
        <v>7</v>
      </c>
      <c r="B14" s="23"/>
      <c r="C14" s="6"/>
      <c r="D14" s="6"/>
      <c r="E14" s="6"/>
      <c r="F14" s="3">
        <f ca="1">MROUND(100*(1+$C$1)/GrilleNE!$G$4*OFFSET(GrilleNE!$B$44,-(F$3*2-1),$A14-1)*(1-F$5),0.05)</f>
        <v>4523</v>
      </c>
      <c r="G14" s="3">
        <f ca="1">MROUND(100*(1+$C$1)/GrilleNE!$G$4*OFFSET(GrilleNE!$B$44,-(F$3*2-1),$A14-1)*(1+G$5),0.05)</f>
        <v>5065.8</v>
      </c>
      <c r="H14" s="3">
        <f ca="1">MROUND(100*(1+$C$1)/GrilleNE!$G$4*OFFSET(GrilleNE!$B$44,-(H$3*2-1),$A14-1)*(1-H$5),0.05)</f>
        <v>4939.1000000000004</v>
      </c>
      <c r="I14" s="3">
        <f ca="1">MROUND(100*(1+$C$1)/GrilleNE!$G$4*OFFSET(GrilleNE!$B$44,-(H$3*2-1),$A14-1)*(1+I$5),0.05)</f>
        <v>5863.5</v>
      </c>
      <c r="J14" s="3">
        <f ca="1">MROUND(100*(1+$C$1)/GrilleNE!$G$4*OFFSET(GrilleNE!$B$44,-(J$3*2-1),$A14-1)*(1-J$5),0.05)</f>
        <v>5516.75</v>
      </c>
      <c r="K14" s="3">
        <f ca="1">MROUND(100*(1+$C$1)/GrilleNE!$G$4*OFFSET(GrilleNE!$B$44,-(J$3*2-1),$A14-1)*(1+K$5),0.05)</f>
        <v>6256.1</v>
      </c>
      <c r="L14" s="3">
        <f ca="1">MROUND(100*(1+$C$1)/GrilleNE!$G$4*OFFSET(GrilleNE!$B$44,-(L$3*2-1),$A14-1)*(1-L$5),0.05)</f>
        <v>6112.4500000000007</v>
      </c>
      <c r="M14" s="3">
        <f ca="1">MROUND(100*(1+$C$1)/GrilleNE!$G$4*OFFSET(GrilleNE!$B$44,-(L$3*2-1),$A14-1)*(1+M$5),0.05)</f>
        <v>6540.3</v>
      </c>
      <c r="N14" s="3">
        <f ca="1">MROUND(100*(1+$C$1)/GrilleNE!$G$4*OFFSET(GrilleNE!$B$44,-(N$3*2-1),$A14-1)*(1-N$5),0.05)</f>
        <v>7018.5</v>
      </c>
      <c r="O14" s="3">
        <f ca="1">MROUND(100*(1+$C$1)/GrilleNE!$G$4*OFFSET(GrilleNE!$B$44,-(N$3*2-1),$A14-1)*(1+O$5),0.05)</f>
        <v>7860.75</v>
      </c>
      <c r="P14" s="3">
        <f ca="1">MROUND(100*(1+$C$1)/GrilleNE!$G$4*OFFSET(GrilleNE!$B$44,-(P$3*2-1),$A14-1)*(1-P$5),0.05)</f>
        <v>7203.05</v>
      </c>
      <c r="Q14" s="3">
        <f ca="1">MROUND(100*(1+$C$1)/GrilleNE!$G$4*OFFSET(GrilleNE!$B$44,-(P$3*2-1),$A14-1)*(1+Q$5),0.05)</f>
        <v>8103.4500000000007</v>
      </c>
      <c r="R14" s="3">
        <f ca="1">MROUND(100*(1+$C$1)/GrilleNE!$G$4*OFFSET(GrilleNE!$B$44,-(R$3*2-1),$A14-1)*(1-R$5),0.05)</f>
        <v>7368.7000000000007</v>
      </c>
      <c r="S14" s="3">
        <f ca="1">MROUND(100*(1+$C$1)/GrilleNE!$G$4*OFFSET(GrilleNE!$B$44,-(R$3*2-1),$A14-1)*(1+S$5),0.05)</f>
        <v>8650.2000000000007</v>
      </c>
      <c r="T14" s="3">
        <f ca="1">MROUND(100*(1+$C$1)/GrilleNE!$G$4*OFFSET(GrilleNE!$B$44,-(T$3*2-1),$A14-1)*(1-T$5),0.05)</f>
        <v>7853.6500000000005</v>
      </c>
      <c r="U14" s="3">
        <f ca="1">MROUND(100*(1+$C$1)/GrilleNE!$G$4*OFFSET(GrilleNE!$B$44,-(T$3*2-1),$A14-1)*(1+U$5),0.05)</f>
        <v>9219.5</v>
      </c>
      <c r="V14" s="21">
        <f t="shared" ca="1" si="0"/>
        <v>1.6390743808455802E-2</v>
      </c>
    </row>
    <row r="15" spans="1:26">
      <c r="A15" s="18">
        <v>8</v>
      </c>
      <c r="B15" s="23"/>
      <c r="C15" s="6"/>
      <c r="D15" s="6"/>
      <c r="E15" s="6"/>
      <c r="F15" s="3">
        <f ca="1">MROUND(100*(1+$C$1)/GrilleNE!$G$4*OFFSET(GrilleNE!$B$44,-(F$3*2-1),$A15-1)*(1-F$5),0.05)</f>
        <v>4595.95</v>
      </c>
      <c r="G15" s="3">
        <f ca="1">MROUND(100*(1+$C$1)/GrilleNE!$G$4*OFFSET(GrilleNE!$B$44,-(F$3*2-1),$A15-1)*(1+G$5),0.05)</f>
        <v>5147.5</v>
      </c>
      <c r="H15" s="3">
        <f ca="1">MROUND(100*(1+$C$1)/GrilleNE!$G$4*OFFSET(GrilleNE!$B$44,-(H$3*2-1),$A15-1)*(1-H$5),0.05)</f>
        <v>5018.75</v>
      </c>
      <c r="I15" s="3">
        <f ca="1">MROUND(100*(1+$C$1)/GrilleNE!$G$4*OFFSET(GrilleNE!$B$44,-(H$3*2-1),$A15-1)*(1+I$5),0.05)</f>
        <v>5958.1</v>
      </c>
      <c r="J15" s="3">
        <f ca="1">MROUND(100*(1+$C$1)/GrilleNE!$G$4*OFFSET(GrilleNE!$B$44,-(J$3*2-1),$A15-1)*(1-J$5),0.05)</f>
        <v>5605.7000000000007</v>
      </c>
      <c r="K15" s="3">
        <f ca="1">MROUND(100*(1+$C$1)/GrilleNE!$G$4*OFFSET(GrilleNE!$B$44,-(J$3*2-1),$A15-1)*(1+K$5),0.05)</f>
        <v>6356.9500000000007</v>
      </c>
      <c r="L15" s="3">
        <f ca="1">MROUND(100*(1+$C$1)/GrilleNE!$G$4*OFFSET(GrilleNE!$B$44,-(L$3*2-1),$A15-1)*(1-L$5),0.05)</f>
        <v>6211.05</v>
      </c>
      <c r="M15" s="3">
        <f ca="1">MROUND(100*(1+$C$1)/GrilleNE!$G$4*OFFSET(GrilleNE!$B$44,-(L$3*2-1),$A15-1)*(1+M$5),0.05)</f>
        <v>6645.8</v>
      </c>
      <c r="N15" s="3">
        <f ca="1">MROUND(100*(1+$C$1)/GrilleNE!$G$4*OFFSET(GrilleNE!$B$44,-(N$3*2-1),$A15-1)*(1-N$5),0.05)</f>
        <v>7131.75</v>
      </c>
      <c r="O15" s="3">
        <f ca="1">MROUND(100*(1+$C$1)/GrilleNE!$G$4*OFFSET(GrilleNE!$B$44,-(N$3*2-1),$A15-1)*(1+O$5),0.05)</f>
        <v>7987.55</v>
      </c>
      <c r="P15" s="3">
        <f ca="1">MROUND(100*(1+$C$1)/GrilleNE!$G$4*OFFSET(GrilleNE!$B$44,-(P$3*2-1),$A15-1)*(1-P$5),0.05)</f>
        <v>7319.3</v>
      </c>
      <c r="Q15" s="3">
        <f ca="1">MROUND(100*(1+$C$1)/GrilleNE!$G$4*OFFSET(GrilleNE!$B$44,-(P$3*2-1),$A15-1)*(1+Q$5),0.05)</f>
        <v>8234.2000000000007</v>
      </c>
      <c r="R15" s="3">
        <f ca="1">MROUND(100*(1+$C$1)/GrilleNE!$G$4*OFFSET(GrilleNE!$B$44,-(R$3*2-1),$A15-1)*(1-R$5),0.05)</f>
        <v>7487.6</v>
      </c>
      <c r="S15" s="3">
        <f ca="1">MROUND(100*(1+$C$1)/GrilleNE!$G$4*OFFSET(GrilleNE!$B$44,-(R$3*2-1),$A15-1)*(1+S$5),0.05)</f>
        <v>8789.75</v>
      </c>
      <c r="T15" s="3">
        <f ca="1">MROUND(100*(1+$C$1)/GrilleNE!$G$4*OFFSET(GrilleNE!$B$44,-(T$3*2-1),$A15-1)*(1-T$5),0.05)</f>
        <v>7980.35</v>
      </c>
      <c r="U15" s="3">
        <f ca="1">MROUND(100*(1+$C$1)/GrilleNE!$G$4*OFFSET(GrilleNE!$B$44,-(T$3*2-1),$A15-1)*(1+U$5),0.05)</f>
        <v>9368.25</v>
      </c>
      <c r="V15" s="21">
        <f t="shared" ca="1" si="0"/>
        <v>1.6126419793079636E-2</v>
      </c>
    </row>
    <row r="16" spans="1:26">
      <c r="A16" s="18">
        <v>9</v>
      </c>
      <c r="B16" s="23"/>
      <c r="C16" s="6"/>
      <c r="D16" s="6"/>
      <c r="E16" s="6"/>
      <c r="F16" s="3">
        <f ca="1">MROUND(100*(1+$C$1)/GrilleNE!$G$4*OFFSET(GrilleNE!$B$44,-(F$3*2-1),$A16-1)*(1-F$5),0.05)</f>
        <v>4668.95</v>
      </c>
      <c r="G16" s="3">
        <f ca="1">MROUND(100*(1+$C$1)/GrilleNE!$G$4*OFFSET(GrilleNE!$B$44,-(F$3*2-1),$A16-1)*(1+G$5),0.05)</f>
        <v>5229.2000000000007</v>
      </c>
      <c r="H16" s="3">
        <f ca="1">MROUND(100*(1+$C$1)/GrilleNE!$G$4*OFFSET(GrilleNE!$B$44,-(H$3*2-1),$A16-1)*(1-H$5),0.05)</f>
        <v>5098.4000000000005</v>
      </c>
      <c r="I16" s="3">
        <f ca="1">MROUND(100*(1+$C$1)/GrilleNE!$G$4*OFFSET(GrilleNE!$B$44,-(H$3*2-1),$A16-1)*(1+I$5),0.05)</f>
        <v>6052.6500000000005</v>
      </c>
      <c r="J16" s="3">
        <f ca="1">MROUND(100*(1+$C$1)/GrilleNE!$G$4*OFFSET(GrilleNE!$B$44,-(J$3*2-1),$A16-1)*(1-J$5),0.05)</f>
        <v>5694.6500000000005</v>
      </c>
      <c r="K16" s="3">
        <f ca="1">MROUND(100*(1+$C$1)/GrilleNE!$G$4*OFFSET(GrilleNE!$B$44,-(J$3*2-1),$A16-1)*(1+K$5),0.05)</f>
        <v>6457.85</v>
      </c>
      <c r="L16" s="3">
        <f ca="1">MROUND(100*(1+$C$1)/GrilleNE!$G$4*OFFSET(GrilleNE!$B$44,-(L$3*2-1),$A16-1)*(1-L$5),0.05)</f>
        <v>6309.7000000000007</v>
      </c>
      <c r="M16" s="3">
        <f ca="1">MROUND(100*(1+$C$1)/GrilleNE!$G$4*OFFSET(GrilleNE!$B$44,-(L$3*2-1),$A16-1)*(1+M$5),0.05)</f>
        <v>6751.35</v>
      </c>
      <c r="N16" s="3">
        <f ca="1">MROUND(100*(1+$C$1)/GrilleNE!$G$4*OFFSET(GrilleNE!$B$44,-(N$3*2-1),$A16-1)*(1-N$5),0.05)</f>
        <v>7244.9500000000007</v>
      </c>
      <c r="O16" s="3">
        <f ca="1">MROUND(100*(1+$C$1)/GrilleNE!$G$4*OFFSET(GrilleNE!$B$44,-(N$3*2-1),$A16-1)*(1+O$5),0.05)</f>
        <v>8114.3</v>
      </c>
      <c r="P16" s="3">
        <f ca="1">MROUND(100*(1+$C$1)/GrilleNE!$G$4*OFFSET(GrilleNE!$B$44,-(P$3*2-1),$A16-1)*(1-P$5),0.05)</f>
        <v>7435.4500000000007</v>
      </c>
      <c r="Q16" s="3">
        <f ca="1">MROUND(100*(1+$C$1)/GrilleNE!$G$4*OFFSET(GrilleNE!$B$44,-(P$3*2-1),$A16-1)*(1+Q$5),0.05)</f>
        <v>8364.9</v>
      </c>
      <c r="R16" s="3">
        <f ca="1">MROUND(100*(1+$C$1)/GrilleNE!$G$4*OFFSET(GrilleNE!$B$44,-(R$3*2-1),$A16-1)*(1-R$5),0.05)</f>
        <v>7606.4500000000007</v>
      </c>
      <c r="S16" s="3">
        <f ca="1">MROUND(100*(1+$C$1)/GrilleNE!$G$4*OFFSET(GrilleNE!$B$44,-(R$3*2-1),$A16-1)*(1+S$5),0.05)</f>
        <v>8929.3000000000011</v>
      </c>
      <c r="T16" s="3">
        <f ca="1">MROUND(100*(1+$C$1)/GrilleNE!$G$4*OFFSET(GrilleNE!$B$44,-(T$3*2-1),$A16-1)*(1-T$5),0.05)</f>
        <v>8107</v>
      </c>
      <c r="U16" s="3">
        <f ca="1">MROUND(100*(1+$C$1)/GrilleNE!$G$4*OFFSET(GrilleNE!$B$44,-(T$3*2-1),$A16-1)*(1+U$5),0.05)</f>
        <v>9516.9</v>
      </c>
      <c r="V16" s="21">
        <f t="shared" ca="1" si="0"/>
        <v>1.5870485678704964E-2</v>
      </c>
    </row>
    <row r="17" spans="1:22">
      <c r="A17" s="18">
        <v>10</v>
      </c>
      <c r="B17" s="23"/>
      <c r="C17" s="6"/>
      <c r="D17" s="6"/>
      <c r="E17" s="6"/>
      <c r="F17" s="3">
        <f ca="1">MROUND(100*(1+$C$1)/GrilleNE!$G$4*OFFSET(GrilleNE!$B$44,-(F$3*2-1),$A17-1)*(1-F$5),0.05)</f>
        <v>4741.9000000000005</v>
      </c>
      <c r="G17" s="3">
        <f ca="1">MROUND(100*(1+$C$1)/GrilleNE!$G$4*OFFSET(GrilleNE!$B$44,-(F$3*2-1),$A17-1)*(1+G$5),0.05)</f>
        <v>5310.9000000000005</v>
      </c>
      <c r="H17" s="3">
        <f ca="1">MROUND(100*(1+$C$1)/GrilleNE!$G$4*OFFSET(GrilleNE!$B$44,-(H$3*2-1),$A17-1)*(1-H$5),0.05)</f>
        <v>5178.1000000000004</v>
      </c>
      <c r="I17" s="3">
        <f ca="1">MROUND(100*(1+$C$1)/GrilleNE!$G$4*OFFSET(GrilleNE!$B$44,-(H$3*2-1),$A17-1)*(1+I$5),0.05)</f>
        <v>6147.25</v>
      </c>
      <c r="J17" s="3">
        <f ca="1">MROUND(100*(1+$C$1)/GrilleNE!$G$4*OFFSET(GrilleNE!$B$44,-(J$3*2-1),$A17-1)*(1-J$5),0.05)</f>
        <v>5783.7000000000007</v>
      </c>
      <c r="K17" s="3">
        <f ca="1">MROUND(100*(1+$C$1)/GrilleNE!$G$4*OFFSET(GrilleNE!$B$44,-(J$3*2-1),$A17-1)*(1+K$5),0.05)</f>
        <v>6558.8</v>
      </c>
      <c r="L17" s="3">
        <f ca="1">MROUND(100*(1+$C$1)/GrilleNE!$G$4*OFFSET(GrilleNE!$B$44,-(L$3*2-1),$A17-1)*(1-L$5),0.05)</f>
        <v>6408.25</v>
      </c>
      <c r="M17" s="3">
        <f ca="1">MROUND(100*(1+$C$1)/GrilleNE!$G$4*OFFSET(GrilleNE!$B$44,-(L$3*2-1),$A17-1)*(1+M$5),0.05)</f>
        <v>6856.8</v>
      </c>
      <c r="N17" s="3">
        <f ca="1">MROUND(100*(1+$C$1)/GrilleNE!$G$4*OFFSET(GrilleNE!$B$44,-(N$3*2-1),$A17-1)*(1-N$5),0.05)</f>
        <v>7358.1</v>
      </c>
      <c r="O17" s="3">
        <f ca="1">MROUND(100*(1+$C$1)/GrilleNE!$G$4*OFFSET(GrilleNE!$B$44,-(N$3*2-1),$A17-1)*(1+O$5),0.05)</f>
        <v>8241.1</v>
      </c>
      <c r="P17" s="3">
        <f ca="1">MROUND(100*(1+$C$1)/GrilleNE!$G$4*OFFSET(GrilleNE!$B$44,-(P$3*2-1),$A17-1)*(1-P$5),0.05)</f>
        <v>7551.6500000000005</v>
      </c>
      <c r="Q17" s="3">
        <f ca="1">MROUND(100*(1+$C$1)/GrilleNE!$G$4*OFFSET(GrilleNE!$B$44,-(P$3*2-1),$A17-1)*(1+Q$5),0.05)</f>
        <v>8495.6</v>
      </c>
      <c r="R17" s="3">
        <f ca="1">MROUND(100*(1+$C$1)/GrilleNE!$G$4*OFFSET(GrilleNE!$B$44,-(R$3*2-1),$A17-1)*(1-R$5),0.05)</f>
        <v>7725.3</v>
      </c>
      <c r="S17" s="3">
        <f ca="1">MROUND(100*(1+$C$1)/GrilleNE!$G$4*OFFSET(GrilleNE!$B$44,-(R$3*2-1),$A17-1)*(1+S$5),0.05)</f>
        <v>9068.8000000000011</v>
      </c>
      <c r="T17" s="3">
        <f ca="1">MROUND(100*(1+$C$1)/GrilleNE!$G$4*OFFSET(GrilleNE!$B$44,-(T$3*2-1),$A17-1)*(1-T$5),0.05)</f>
        <v>8233.65</v>
      </c>
      <c r="U17" s="3">
        <f ca="1">MROUND(100*(1+$C$1)/GrilleNE!$G$4*OFFSET(GrilleNE!$B$44,-(T$3*2-1),$A17-1)*(1+U$5),0.05)</f>
        <v>9665.6</v>
      </c>
      <c r="V17" s="21">
        <f t="shared" ca="1" si="0"/>
        <v>1.5632355248705439E-2</v>
      </c>
    </row>
    <row r="18" spans="1:22">
      <c r="A18" s="18">
        <v>11</v>
      </c>
      <c r="B18" s="23"/>
      <c r="C18" s="6"/>
      <c r="D18" s="6"/>
      <c r="E18" s="6"/>
      <c r="F18" s="3">
        <f ca="1">MROUND(100*(1+$C$1)/GrilleNE!$G$4*OFFSET(GrilleNE!$B$44,-(F$3*2-1),$A18-1)*(1-F$5),0.05)</f>
        <v>4814.8</v>
      </c>
      <c r="G18" s="3">
        <f ca="1">MROUND(100*(1+$C$1)/GrilleNE!$G$4*OFFSET(GrilleNE!$B$44,-(F$3*2-1),$A18-1)*(1+G$5),0.05)</f>
        <v>5392.55</v>
      </c>
      <c r="H18" s="3">
        <f ca="1">MROUND(100*(1+$C$1)/GrilleNE!$G$4*OFFSET(GrilleNE!$B$44,-(H$3*2-1),$A18-1)*(1-H$5),0.05)</f>
        <v>5257.75</v>
      </c>
      <c r="I18" s="3">
        <f ca="1">MROUND(100*(1+$C$1)/GrilleNE!$G$4*OFFSET(GrilleNE!$B$44,-(H$3*2-1),$A18-1)*(1+I$5),0.05)</f>
        <v>6241.8</v>
      </c>
      <c r="J18" s="3">
        <f ca="1">MROUND(100*(1+$C$1)/GrilleNE!$G$4*OFFSET(GrilleNE!$B$44,-(J$3*2-1),$A18-1)*(1-J$5),0.05)</f>
        <v>5872.6500000000005</v>
      </c>
      <c r="K18" s="3">
        <f ca="1">MROUND(100*(1+$C$1)/GrilleNE!$G$4*OFFSET(GrilleNE!$B$44,-(J$3*2-1),$A18-1)*(1+K$5),0.05)</f>
        <v>6659.7000000000007</v>
      </c>
      <c r="L18" s="3">
        <f ca="1">MROUND(100*(1+$C$1)/GrilleNE!$G$4*OFFSET(GrilleNE!$B$44,-(L$3*2-1),$A18-1)*(1-L$5),0.05)</f>
        <v>6506.85</v>
      </c>
      <c r="M18" s="3">
        <f ca="1">MROUND(100*(1+$C$1)/GrilleNE!$G$4*OFFSET(GrilleNE!$B$44,-(L$3*2-1),$A18-1)*(1+M$5),0.05)</f>
        <v>6962.3</v>
      </c>
      <c r="N18" s="3">
        <f ca="1">MROUND(100*(1+$C$1)/GrilleNE!$G$4*OFFSET(GrilleNE!$B$44,-(N$3*2-1),$A18-1)*(1-N$5),0.05)</f>
        <v>7471.4000000000005</v>
      </c>
      <c r="O18" s="3">
        <f ca="1">MROUND(100*(1+$C$1)/GrilleNE!$G$4*OFFSET(GrilleNE!$B$44,-(N$3*2-1),$A18-1)*(1+O$5),0.05)</f>
        <v>8367.9500000000007</v>
      </c>
      <c r="P18" s="3">
        <f ca="1">MROUND(100*(1+$C$1)/GrilleNE!$G$4*OFFSET(GrilleNE!$B$44,-(P$3*2-1),$A18-1)*(1-P$5),0.05)</f>
        <v>7667.85</v>
      </c>
      <c r="Q18" s="3">
        <f ca="1">MROUND(100*(1+$C$1)/GrilleNE!$G$4*OFFSET(GrilleNE!$B$44,-(P$3*2-1),$A18-1)*(1+Q$5),0.05)</f>
        <v>8626.3000000000011</v>
      </c>
      <c r="R18" s="3">
        <f ca="1">MROUND(100*(1+$C$1)/GrilleNE!$G$4*OFFSET(GrilleNE!$B$44,-(R$3*2-1),$A18-1)*(1-R$5),0.05)</f>
        <v>7844.1</v>
      </c>
      <c r="S18" s="3">
        <f ca="1">MROUND(100*(1+$C$1)/GrilleNE!$G$4*OFFSET(GrilleNE!$B$44,-(R$3*2-1),$A18-1)*(1+S$5),0.05)</f>
        <v>9208.3000000000011</v>
      </c>
      <c r="T18" s="3">
        <f ca="1">MROUND(100*(1+$C$1)/GrilleNE!$G$4*OFFSET(GrilleNE!$B$44,-(T$3*2-1),$A18-1)*(1-T$5),0.05)</f>
        <v>8360.35</v>
      </c>
      <c r="U18" s="3">
        <f ca="1">MROUND(100*(1+$C$1)/GrilleNE!$G$4*OFFSET(GrilleNE!$B$44,-(T$3*2-1),$A18-1)*(1+U$5),0.05)</f>
        <v>9814.3000000000011</v>
      </c>
      <c r="V18" s="21">
        <f t="shared" ca="1" si="0"/>
        <v>1.5382089955775212E-2</v>
      </c>
    </row>
    <row r="19" spans="1:22">
      <c r="A19" s="18">
        <v>12</v>
      </c>
      <c r="B19" s="23"/>
      <c r="C19" s="6"/>
      <c r="D19" s="6"/>
      <c r="E19" s="6"/>
      <c r="F19" s="3">
        <f ca="1">MROUND(100*(1+$C$1)/GrilleNE!$G$4*OFFSET(GrilleNE!$B$44,-(F$3*2-1),$A19-1)*(1-F$5),0.05)</f>
        <v>4879.7</v>
      </c>
      <c r="G19" s="3">
        <f ca="1">MROUND(100*(1+$C$1)/GrilleNE!$G$4*OFFSET(GrilleNE!$B$44,-(F$3*2-1),$A19-1)*(1+G$5),0.05)</f>
        <v>5465.25</v>
      </c>
      <c r="H19" s="3">
        <f ca="1">MROUND(100*(1+$C$1)/GrilleNE!$G$4*OFFSET(GrilleNE!$B$44,-(H$3*2-1),$A19-1)*(1-H$5),0.05)</f>
        <v>5328.55</v>
      </c>
      <c r="I19" s="3">
        <f ca="1">MROUND(100*(1+$C$1)/GrilleNE!$G$4*OFFSET(GrilleNE!$B$44,-(H$3*2-1),$A19-1)*(1+I$5),0.05)</f>
        <v>6325.9000000000005</v>
      </c>
      <c r="J19" s="3">
        <f ca="1">MROUND(100*(1+$C$1)/GrilleNE!$G$4*OFFSET(GrilleNE!$B$44,-(J$3*2-1),$A19-1)*(1-J$5),0.05)</f>
        <v>5951.75</v>
      </c>
      <c r="K19" s="3">
        <f ca="1">MROUND(100*(1+$C$1)/GrilleNE!$G$4*OFFSET(GrilleNE!$B$44,-(J$3*2-1),$A19-1)*(1+K$5),0.05)</f>
        <v>6749.4000000000005</v>
      </c>
      <c r="L19" s="3">
        <f ca="1">MROUND(100*(1+$C$1)/GrilleNE!$G$4*OFFSET(GrilleNE!$B$44,-(L$3*2-1),$A19-1)*(1-L$5),0.05)</f>
        <v>6594.4500000000007</v>
      </c>
      <c r="M19" s="3">
        <f ca="1">MROUND(100*(1+$C$1)/GrilleNE!$G$4*OFFSET(GrilleNE!$B$44,-(L$3*2-1),$A19-1)*(1+M$5),0.05)</f>
        <v>7056.1</v>
      </c>
      <c r="N19" s="3">
        <f ca="1">MROUND(100*(1+$C$1)/GrilleNE!$G$4*OFFSET(GrilleNE!$B$44,-(N$3*2-1),$A19-1)*(1-N$5),0.05)</f>
        <v>7572</v>
      </c>
      <c r="O19" s="3">
        <f ca="1">MROUND(100*(1+$C$1)/GrilleNE!$G$4*OFFSET(GrilleNE!$B$44,-(N$3*2-1),$A19-1)*(1+O$5),0.05)</f>
        <v>8480.65</v>
      </c>
      <c r="P19" s="3">
        <f ca="1">MROUND(100*(1+$C$1)/GrilleNE!$G$4*OFFSET(GrilleNE!$B$44,-(P$3*2-1),$A19-1)*(1-P$5),0.05)</f>
        <v>7771.1</v>
      </c>
      <c r="Q19" s="3">
        <f ca="1">MROUND(100*(1+$C$1)/GrilleNE!$G$4*OFFSET(GrilleNE!$B$44,-(P$3*2-1),$A19-1)*(1+Q$5),0.05)</f>
        <v>8742.4500000000007</v>
      </c>
      <c r="R19" s="3">
        <f ca="1">MROUND(100*(1+$C$1)/GrilleNE!$G$4*OFFSET(GrilleNE!$B$44,-(R$3*2-1),$A19-1)*(1-R$5),0.05)</f>
        <v>7949.8</v>
      </c>
      <c r="S19" s="3">
        <f ca="1">MROUND(100*(1+$C$1)/GrilleNE!$G$4*OFFSET(GrilleNE!$B$44,-(R$3*2-1),$A19-1)*(1+S$5),0.05)</f>
        <v>9332.35</v>
      </c>
      <c r="T19" s="3">
        <f ca="1">MROUND(100*(1+$C$1)/GrilleNE!$G$4*OFFSET(GrilleNE!$B$44,-(T$3*2-1),$A19-1)*(1-T$5),0.05)</f>
        <v>8472.9500000000007</v>
      </c>
      <c r="U19" s="3">
        <f ca="1">MROUND(100*(1+$C$1)/GrilleNE!$G$4*OFFSET(GrilleNE!$B$44,-(T$3*2-1),$A19-1)*(1+U$5),0.05)</f>
        <v>9946.5</v>
      </c>
      <c r="V19" s="21">
        <f t="shared" ca="1" si="0"/>
        <v>1.3465836146640708E-2</v>
      </c>
    </row>
    <row r="20" spans="1:22">
      <c r="A20" s="18">
        <v>13</v>
      </c>
      <c r="B20" s="23"/>
      <c r="C20" s="6"/>
      <c r="D20" s="6"/>
      <c r="E20" s="6"/>
      <c r="F20" s="3">
        <f ca="1">MROUND(100*(1+$C$1)/GrilleNE!$G$4*OFFSET(GrilleNE!$B$44,-(F$3*2-1),$A20-1)*(1-F$5),0.05)</f>
        <v>4944.55</v>
      </c>
      <c r="G20" s="3">
        <f ca="1">MROUND(100*(1+$C$1)/GrilleNE!$G$4*OFFSET(GrilleNE!$B$44,-(F$3*2-1),$A20-1)*(1+G$5),0.05)</f>
        <v>5537.9000000000005</v>
      </c>
      <c r="H20" s="3">
        <f ca="1">MROUND(100*(1+$C$1)/GrilleNE!$G$4*OFFSET(GrilleNE!$B$44,-(H$3*2-1),$A20-1)*(1-H$5),0.05)</f>
        <v>5399.35</v>
      </c>
      <c r="I20" s="3">
        <f ca="1">MROUND(100*(1+$C$1)/GrilleNE!$G$4*OFFSET(GrilleNE!$B$44,-(H$3*2-1),$A20-1)*(1+I$5),0.05)</f>
        <v>6409.9000000000005</v>
      </c>
      <c r="J20" s="3">
        <f ca="1">MROUND(100*(1+$C$1)/GrilleNE!$G$4*OFFSET(GrilleNE!$B$44,-(J$3*2-1),$A20-1)*(1-J$5),0.05)</f>
        <v>6030.85</v>
      </c>
      <c r="K20" s="3">
        <f ca="1">MROUND(100*(1+$C$1)/GrilleNE!$G$4*OFFSET(GrilleNE!$B$44,-(J$3*2-1),$A20-1)*(1+K$5),0.05)</f>
        <v>6839.1</v>
      </c>
      <c r="L20" s="3">
        <f ca="1">MROUND(100*(1+$C$1)/GrilleNE!$G$4*OFFSET(GrilleNE!$B$44,-(L$3*2-1),$A20-1)*(1-L$5),0.05)</f>
        <v>6682.05</v>
      </c>
      <c r="M20" s="3">
        <f ca="1">MROUND(100*(1+$C$1)/GrilleNE!$G$4*OFFSET(GrilleNE!$B$44,-(L$3*2-1),$A20-1)*(1+M$5),0.05)</f>
        <v>7149.8</v>
      </c>
      <c r="N20" s="3">
        <f ca="1">MROUND(100*(1+$C$1)/GrilleNE!$G$4*OFFSET(GrilleNE!$B$44,-(N$3*2-1),$A20-1)*(1-N$5),0.05)</f>
        <v>7672.6</v>
      </c>
      <c r="O20" s="3">
        <f ca="1">MROUND(100*(1+$C$1)/GrilleNE!$G$4*OFFSET(GrilleNE!$B$44,-(N$3*2-1),$A20-1)*(1+O$5),0.05)</f>
        <v>8593.3000000000011</v>
      </c>
      <c r="P20" s="3">
        <f ca="1">MROUND(100*(1+$C$1)/GrilleNE!$G$4*OFFSET(GrilleNE!$B$44,-(P$3*2-1),$A20-1)*(1-P$5),0.05)</f>
        <v>7874.4000000000005</v>
      </c>
      <c r="Q20" s="3">
        <f ca="1">MROUND(100*(1+$C$1)/GrilleNE!$G$4*OFFSET(GrilleNE!$B$44,-(P$3*2-1),$A20-1)*(1+Q$5),0.05)</f>
        <v>8858.7000000000007</v>
      </c>
      <c r="R20" s="3">
        <f ca="1">MROUND(100*(1+$C$1)/GrilleNE!$G$4*OFFSET(GrilleNE!$B$44,-(R$3*2-1),$A20-1)*(1-R$5),0.05)</f>
        <v>8055.4500000000007</v>
      </c>
      <c r="S20" s="3">
        <f ca="1">MROUND(100*(1+$C$1)/GrilleNE!$G$4*OFFSET(GrilleNE!$B$44,-(R$3*2-1),$A20-1)*(1+S$5),0.05)</f>
        <v>9456.4</v>
      </c>
      <c r="T20" s="3">
        <f ca="1">MROUND(100*(1+$C$1)/GrilleNE!$G$4*OFFSET(GrilleNE!$B$44,-(T$3*2-1),$A20-1)*(1-T$5),0.05)</f>
        <v>8585.5</v>
      </c>
      <c r="U20" s="3">
        <f ca="1">MROUND(100*(1+$C$1)/GrilleNE!$G$4*OFFSET(GrilleNE!$B$44,-(T$3*2-1),$A20-1)*(1+U$5),0.05)</f>
        <v>10078.650000000001</v>
      </c>
      <c r="V20" s="21">
        <f t="shared" ca="1" si="0"/>
        <v>1.3286916703418411E-2</v>
      </c>
    </row>
    <row r="21" spans="1:22">
      <c r="A21" s="18">
        <v>14</v>
      </c>
      <c r="B21" s="23"/>
      <c r="C21" s="6"/>
      <c r="D21" s="6"/>
      <c r="E21" s="6"/>
      <c r="F21" s="3">
        <f ca="1">MROUND(100*(1+$C$1)/GrilleNE!$G$4*OFFSET(GrilleNE!$B$44,-(F$3*2-1),$A21-1)*(1-F$5),0.05)</f>
        <v>5009.3500000000004</v>
      </c>
      <c r="G21" s="3">
        <f ca="1">MROUND(100*(1+$C$1)/GrilleNE!$G$4*OFFSET(GrilleNE!$B$44,-(F$3*2-1),$A21-1)*(1+G$5),0.05)</f>
        <v>5610.5</v>
      </c>
      <c r="H21" s="3">
        <f ca="1">MROUND(100*(1+$C$1)/GrilleNE!$G$4*OFFSET(GrilleNE!$B$44,-(H$3*2-1),$A21-1)*(1-H$5),0.05)</f>
        <v>5470.1500000000005</v>
      </c>
      <c r="I21" s="3">
        <f ca="1">MROUND(100*(1+$C$1)/GrilleNE!$G$4*OFFSET(GrilleNE!$B$44,-(H$3*2-1),$A21-1)*(1+I$5),0.05)</f>
        <v>6494</v>
      </c>
      <c r="J21" s="3">
        <f ca="1">MROUND(100*(1+$C$1)/GrilleNE!$G$4*OFFSET(GrilleNE!$B$44,-(J$3*2-1),$A21-1)*(1-J$5),0.05)</f>
        <v>6109.9500000000007</v>
      </c>
      <c r="K21" s="3">
        <f ca="1">MROUND(100*(1+$C$1)/GrilleNE!$G$4*OFFSET(GrilleNE!$B$44,-(J$3*2-1),$A21-1)*(1+K$5),0.05)</f>
        <v>6928.8</v>
      </c>
      <c r="L21" s="3">
        <f ca="1">MROUND(100*(1+$C$1)/GrilleNE!$G$4*OFFSET(GrilleNE!$B$44,-(L$3*2-1),$A21-1)*(1-L$5),0.05)</f>
        <v>6769.75</v>
      </c>
      <c r="M21" s="3">
        <f ca="1">MROUND(100*(1+$C$1)/GrilleNE!$G$4*OFFSET(GrilleNE!$B$44,-(L$3*2-1),$A21-1)*(1+M$5),0.05)</f>
        <v>7243.6500000000005</v>
      </c>
      <c r="N21" s="3">
        <f ca="1">MROUND(100*(1+$C$1)/GrilleNE!$G$4*OFFSET(GrilleNE!$B$44,-(N$3*2-1),$A21-1)*(1-N$5),0.05)</f>
        <v>7773.25</v>
      </c>
      <c r="O21" s="3">
        <f ca="1">MROUND(100*(1+$C$1)/GrilleNE!$G$4*OFFSET(GrilleNE!$B$44,-(N$3*2-1),$A21-1)*(1+O$5),0.05)</f>
        <v>8706.0500000000011</v>
      </c>
      <c r="P21" s="3">
        <f ca="1">MROUND(100*(1+$C$1)/GrilleNE!$G$4*OFFSET(GrilleNE!$B$44,-(P$3*2-1),$A21-1)*(1-P$5),0.05)</f>
        <v>7977.6500000000005</v>
      </c>
      <c r="Q21" s="3">
        <f ca="1">MROUND(100*(1+$C$1)/GrilleNE!$G$4*OFFSET(GrilleNE!$B$44,-(P$3*2-1),$A21-1)*(1+Q$5),0.05)</f>
        <v>8974.85</v>
      </c>
      <c r="R21" s="3">
        <f ca="1">MROUND(100*(1+$C$1)/GrilleNE!$G$4*OFFSET(GrilleNE!$B$44,-(R$3*2-1),$A21-1)*(1-R$5),0.05)</f>
        <v>8161.05</v>
      </c>
      <c r="S21" s="3">
        <f ca="1">MROUND(100*(1+$C$1)/GrilleNE!$G$4*OFFSET(GrilleNE!$B$44,-(R$3*2-1),$A21-1)*(1+S$5),0.05)</f>
        <v>9580.35</v>
      </c>
      <c r="T21" s="3">
        <f ca="1">MROUND(100*(1+$C$1)/GrilleNE!$G$4*OFFSET(GrilleNE!$B$44,-(T$3*2-1),$A21-1)*(1-T$5),0.05)</f>
        <v>8698.1</v>
      </c>
      <c r="U21" s="3">
        <f ca="1">MROUND(100*(1+$C$1)/GrilleNE!$G$4*OFFSET(GrilleNE!$B$44,-(T$3*2-1),$A21-1)*(1+U$5),0.05)</f>
        <v>10210.800000000001</v>
      </c>
      <c r="V21" s="21">
        <f t="shared" ca="1" si="0"/>
        <v>1.3112689490401655E-2</v>
      </c>
    </row>
    <row r="22" spans="1:22">
      <c r="A22" s="18">
        <v>15</v>
      </c>
      <c r="B22" s="23"/>
      <c r="C22" s="6"/>
      <c r="D22" s="6"/>
      <c r="E22" s="6"/>
      <c r="F22" s="3">
        <f ca="1">MROUND(100*(1+$C$1)/GrilleNE!$G$4*OFFSET(GrilleNE!$B$44,-(F$3*2-1),$A22-1)*(1-F$5),0.05)</f>
        <v>5074.25</v>
      </c>
      <c r="G22" s="3">
        <f ca="1">MROUND(100*(1+$C$1)/GrilleNE!$G$4*OFFSET(GrilleNE!$B$44,-(F$3*2-1),$A22-1)*(1+G$5),0.05)</f>
        <v>5683.1500000000005</v>
      </c>
      <c r="H22" s="3">
        <f ca="1">MROUND(100*(1+$C$1)/GrilleNE!$G$4*OFFSET(GrilleNE!$B$44,-(H$3*2-1),$A22-1)*(1-H$5),0.05)</f>
        <v>5540.9500000000007</v>
      </c>
      <c r="I22" s="3">
        <f ca="1">MROUND(100*(1+$C$1)/GrilleNE!$G$4*OFFSET(GrilleNE!$B$44,-(H$3*2-1),$A22-1)*(1+I$5),0.05)</f>
        <v>6578.05</v>
      </c>
      <c r="J22" s="3">
        <f ca="1">MROUND(100*(1+$C$1)/GrilleNE!$G$4*OFFSET(GrilleNE!$B$44,-(J$3*2-1),$A22-1)*(1-J$5),0.05)</f>
        <v>6189</v>
      </c>
      <c r="K22" s="3">
        <f ca="1">MROUND(100*(1+$C$1)/GrilleNE!$G$4*OFFSET(GrilleNE!$B$44,-(J$3*2-1),$A22-1)*(1+K$5),0.05)</f>
        <v>7018.4500000000007</v>
      </c>
      <c r="L22" s="3">
        <f ca="1">MROUND(100*(1+$C$1)/GrilleNE!$G$4*OFFSET(GrilleNE!$B$44,-(L$3*2-1),$A22-1)*(1-L$5),0.05)</f>
        <v>6857.35</v>
      </c>
      <c r="M22" s="3">
        <f ca="1">MROUND(100*(1+$C$1)/GrilleNE!$G$4*OFFSET(GrilleNE!$B$44,-(L$3*2-1),$A22-1)*(1+M$5),0.05)</f>
        <v>7337.35</v>
      </c>
      <c r="N22" s="3">
        <f ca="1">MROUND(100*(1+$C$1)/GrilleNE!$G$4*OFFSET(GrilleNE!$B$44,-(N$3*2-1),$A22-1)*(1-N$5),0.05)</f>
        <v>7873.85</v>
      </c>
      <c r="O22" s="3">
        <f ca="1">MROUND(100*(1+$C$1)/GrilleNE!$G$4*OFFSET(GrilleNE!$B$44,-(N$3*2-1),$A22-1)*(1+O$5),0.05)</f>
        <v>8818.7000000000007</v>
      </c>
      <c r="P22" s="3">
        <f ca="1">MROUND(100*(1+$C$1)/GrilleNE!$G$4*OFFSET(GrilleNE!$B$44,-(P$3*2-1),$A22-1)*(1-P$5),0.05)</f>
        <v>8080.9500000000007</v>
      </c>
      <c r="Q22" s="3">
        <f ca="1">MROUND(100*(1+$C$1)/GrilleNE!$G$4*OFFSET(GrilleNE!$B$44,-(P$3*2-1),$A22-1)*(1+Q$5),0.05)</f>
        <v>9091.0500000000011</v>
      </c>
      <c r="R22" s="3">
        <f ca="1">MROUND(100*(1+$C$1)/GrilleNE!$G$4*OFFSET(GrilleNE!$B$44,-(R$3*2-1),$A22-1)*(1-R$5),0.05)</f>
        <v>8266.7000000000007</v>
      </c>
      <c r="S22" s="3">
        <f ca="1">MROUND(100*(1+$C$1)/GrilleNE!$G$4*OFFSET(GrilleNE!$B$44,-(R$3*2-1),$A22-1)*(1+S$5),0.05)</f>
        <v>9704.4</v>
      </c>
      <c r="T22" s="3">
        <f ca="1">MROUND(100*(1+$C$1)/GrilleNE!$G$4*OFFSET(GrilleNE!$B$44,-(T$3*2-1),$A22-1)*(1-T$5),0.05)</f>
        <v>8810.75</v>
      </c>
      <c r="U22" s="3">
        <f ca="1">MROUND(100*(1+$C$1)/GrilleNE!$G$4*OFFSET(GrilleNE!$B$44,-(T$3*2-1),$A22-1)*(1+U$5),0.05)</f>
        <v>10343.050000000001</v>
      </c>
      <c r="V22" s="21">
        <f t="shared" ca="1" si="0"/>
        <v>1.2942972313373522E-2</v>
      </c>
    </row>
    <row r="23" spans="1:22">
      <c r="A23" s="18">
        <v>16</v>
      </c>
      <c r="B23" s="23"/>
      <c r="C23" s="6"/>
      <c r="D23" s="6"/>
      <c r="E23" s="6"/>
      <c r="F23" s="3">
        <f ca="1">MROUND(100*(1+$C$1)/GrilleNE!$G$4*OFFSET(GrilleNE!$B$44,-(F$3*2-1),$A23-1)*(1-F$5),0.05)</f>
        <v>5139.05</v>
      </c>
      <c r="G23" s="3">
        <f ca="1">MROUND(100*(1+$C$1)/GrilleNE!$G$4*OFFSET(GrilleNE!$B$44,-(F$3*2-1),$A23-1)*(1+G$5),0.05)</f>
        <v>5755.75</v>
      </c>
      <c r="H23" s="3">
        <f ca="1">MROUND(100*(1+$C$1)/GrilleNE!$G$4*OFFSET(GrilleNE!$B$44,-(H$3*2-1),$A23-1)*(1-H$5),0.05)</f>
        <v>5611.75</v>
      </c>
      <c r="I23" s="3">
        <f ca="1">MROUND(100*(1+$C$1)/GrilleNE!$G$4*OFFSET(GrilleNE!$B$44,-(H$3*2-1),$A23-1)*(1+I$5),0.05)</f>
        <v>6662.1</v>
      </c>
      <c r="J23" s="3">
        <f ca="1">MROUND(100*(1+$C$1)/GrilleNE!$G$4*OFFSET(GrilleNE!$B$44,-(J$3*2-1),$A23-1)*(1-J$5),0.05)</f>
        <v>6268.05</v>
      </c>
      <c r="K23" s="3">
        <f ca="1">MROUND(100*(1+$C$1)/GrilleNE!$G$4*OFFSET(GrilleNE!$B$44,-(J$3*2-1),$A23-1)*(1+K$5),0.05)</f>
        <v>7108.1</v>
      </c>
      <c r="L23" s="3">
        <f ca="1">MROUND(100*(1+$C$1)/GrilleNE!$G$4*OFFSET(GrilleNE!$B$44,-(L$3*2-1),$A23-1)*(1-L$5),0.05)</f>
        <v>6944.9500000000007</v>
      </c>
      <c r="M23" s="3">
        <f ca="1">MROUND(100*(1+$C$1)/GrilleNE!$G$4*OFFSET(GrilleNE!$B$44,-(L$3*2-1),$A23-1)*(1+M$5),0.05)</f>
        <v>7431.1</v>
      </c>
      <c r="N23" s="3">
        <f ca="1">MROUND(100*(1+$C$1)/GrilleNE!$G$4*OFFSET(GrilleNE!$B$44,-(N$3*2-1),$A23-1)*(1-N$5),0.05)</f>
        <v>7974.4500000000007</v>
      </c>
      <c r="O23" s="3">
        <f ca="1">MROUND(100*(1+$C$1)/GrilleNE!$G$4*OFFSET(GrilleNE!$B$44,-(N$3*2-1),$A23-1)*(1+O$5),0.05)</f>
        <v>8931.4</v>
      </c>
      <c r="P23" s="3">
        <f ca="1">MROUND(100*(1+$C$1)/GrilleNE!$G$4*OFFSET(GrilleNE!$B$44,-(P$3*2-1),$A23-1)*(1-P$5),0.05)</f>
        <v>8184.2000000000007</v>
      </c>
      <c r="Q23" s="3">
        <f ca="1">MROUND(100*(1+$C$1)/GrilleNE!$G$4*OFFSET(GrilleNE!$B$44,-(P$3*2-1),$A23-1)*(1+Q$5),0.05)</f>
        <v>9207.2000000000007</v>
      </c>
      <c r="R23" s="3">
        <f ca="1">MROUND(100*(1+$C$1)/GrilleNE!$G$4*OFFSET(GrilleNE!$B$44,-(R$3*2-1),$A23-1)*(1-R$5),0.05)</f>
        <v>8372.35</v>
      </c>
      <c r="S23" s="3">
        <f ca="1">MROUND(100*(1+$C$1)/GrilleNE!$G$4*OFFSET(GrilleNE!$B$44,-(R$3*2-1),$A23-1)*(1+S$5),0.05)</f>
        <v>9828.4000000000015</v>
      </c>
      <c r="T23" s="3">
        <f ca="1">MROUND(100*(1+$C$1)/GrilleNE!$G$4*OFFSET(GrilleNE!$B$44,-(T$3*2-1),$A23-1)*(1-T$5),0.05)</f>
        <v>8923.3000000000011</v>
      </c>
      <c r="U23" s="3">
        <f ca="1">MROUND(100*(1+$C$1)/GrilleNE!$G$4*OFFSET(GrilleNE!$B$44,-(T$3*2-1),$A23-1)*(1+U$5),0.05)</f>
        <v>10475.150000000001</v>
      </c>
      <c r="V23" s="21">
        <f t="shared" ca="1" si="0"/>
        <v>1.277759229013062E-2</v>
      </c>
    </row>
    <row r="24" spans="1:22">
      <c r="A24" s="18">
        <v>17</v>
      </c>
      <c r="B24" s="23"/>
      <c r="C24" s="6"/>
      <c r="D24" s="6"/>
      <c r="E24" s="6"/>
      <c r="F24" s="3">
        <f ca="1">MROUND(100*(1+$C$1)/GrilleNE!$G$4*OFFSET(GrilleNE!$B$44,-(F$3*2-1),$A24-1)*(1-F$5),0.05)</f>
        <v>5203.9000000000005</v>
      </c>
      <c r="G24" s="3">
        <f ca="1">MROUND(100*(1+$C$1)/GrilleNE!$G$4*OFFSET(GrilleNE!$B$44,-(F$3*2-1),$A24-1)*(1+G$5),0.05)</f>
        <v>5828.4000000000005</v>
      </c>
      <c r="H24" s="3">
        <f ca="1">MROUND(100*(1+$C$1)/GrilleNE!$G$4*OFFSET(GrilleNE!$B$44,-(H$3*2-1),$A24-1)*(1-H$5),0.05)</f>
        <v>5682.6</v>
      </c>
      <c r="I24" s="3">
        <f ca="1">MROUND(100*(1+$C$1)/GrilleNE!$G$4*OFFSET(GrilleNE!$B$44,-(H$3*2-1),$A24-1)*(1+I$5),0.05)</f>
        <v>6746.2000000000007</v>
      </c>
      <c r="J24" s="3">
        <f ca="1">MROUND(100*(1+$C$1)/GrilleNE!$G$4*OFFSET(GrilleNE!$B$44,-(J$3*2-1),$A24-1)*(1-J$5),0.05)</f>
        <v>6347.2000000000007</v>
      </c>
      <c r="K24" s="3">
        <f ca="1">MROUND(100*(1+$C$1)/GrilleNE!$G$4*OFFSET(GrilleNE!$B$44,-(J$3*2-1),$A24-1)*(1+K$5),0.05)</f>
        <v>7197.85</v>
      </c>
      <c r="L24" s="3">
        <f ca="1">MROUND(100*(1+$C$1)/GrilleNE!$G$4*OFFSET(GrilleNE!$B$44,-(L$3*2-1),$A24-1)*(1-L$5),0.05)</f>
        <v>7032.6500000000005</v>
      </c>
      <c r="M24" s="3">
        <f ca="1">MROUND(100*(1+$C$1)/GrilleNE!$G$4*OFFSET(GrilleNE!$B$44,-(L$3*2-1),$A24-1)*(1+M$5),0.05)</f>
        <v>7524.9500000000007</v>
      </c>
      <c r="N24" s="3">
        <f ca="1">MROUND(100*(1+$C$1)/GrilleNE!$G$4*OFFSET(GrilleNE!$B$44,-(N$3*2-1),$A24-1)*(1-N$5),0.05)</f>
        <v>8075.1</v>
      </c>
      <c r="O24" s="3">
        <f ca="1">MROUND(100*(1+$C$1)/GrilleNE!$G$4*OFFSET(GrilleNE!$B$44,-(N$3*2-1),$A24-1)*(1+O$5),0.05)</f>
        <v>9044.15</v>
      </c>
      <c r="P24" s="3">
        <f ca="1">MROUND(100*(1+$C$1)/GrilleNE!$G$4*OFFSET(GrilleNE!$B$44,-(P$3*2-1),$A24-1)*(1-P$5),0.05)</f>
        <v>8287.5</v>
      </c>
      <c r="Q24" s="3">
        <f ca="1">MROUND(100*(1+$C$1)/GrilleNE!$G$4*OFFSET(GrilleNE!$B$44,-(P$3*2-1),$A24-1)*(1+Q$5),0.05)</f>
        <v>9323.4</v>
      </c>
      <c r="R24" s="3">
        <f ca="1">MROUND(100*(1+$C$1)/GrilleNE!$G$4*OFFSET(GrilleNE!$B$44,-(R$3*2-1),$A24-1)*(1-R$5),0.05)</f>
        <v>8477.9500000000007</v>
      </c>
      <c r="S24" s="3">
        <f ca="1">MROUND(100*(1+$C$1)/GrilleNE!$G$4*OFFSET(GrilleNE!$B$44,-(R$3*2-1),$A24-1)*(1+S$5),0.05)</f>
        <v>9952.4000000000015</v>
      </c>
      <c r="T24" s="3">
        <f ca="1">MROUND(100*(1+$C$1)/GrilleNE!$G$4*OFFSET(GrilleNE!$B$44,-(T$3*2-1),$A24-1)*(1-T$5),0.05)</f>
        <v>9035.9</v>
      </c>
      <c r="U24" s="3">
        <f ca="1">MROUND(100*(1+$C$1)/GrilleNE!$G$4*OFFSET(GrilleNE!$B$44,-(T$3*2-1),$A24-1)*(1+U$5),0.05)</f>
        <v>10607.400000000001</v>
      </c>
      <c r="V24" s="21">
        <f t="shared" ca="1" si="0"/>
        <v>1.2625295139662381E-2</v>
      </c>
    </row>
    <row r="25" spans="1:22">
      <c r="A25" s="18">
        <v>18</v>
      </c>
      <c r="B25" s="23"/>
      <c r="C25" s="6"/>
      <c r="D25" s="6"/>
      <c r="E25" s="6"/>
      <c r="F25" s="3">
        <f ca="1">MROUND(100*(1+$C$1)/GrilleNE!$G$4*OFFSET(GrilleNE!$B$44,-(F$3*2-1),$A25-1)*(1-F$5),0.05)</f>
        <v>5260.6500000000005</v>
      </c>
      <c r="G25" s="3">
        <f ca="1">MROUND(100*(1+$C$1)/GrilleNE!$G$4*OFFSET(GrilleNE!$B$44,-(F$3*2-1),$A25-1)*(1+G$5),0.05)</f>
        <v>5891.9500000000007</v>
      </c>
      <c r="H25" s="3">
        <f ca="1">MROUND(100*(1+$C$1)/GrilleNE!$G$4*OFFSET(GrilleNE!$B$44,-(H$3*2-1),$A25-1)*(1-H$5),0.05)</f>
        <v>5744.6</v>
      </c>
      <c r="I25" s="3">
        <f ca="1">MROUND(100*(1+$C$1)/GrilleNE!$G$4*OFFSET(GrilleNE!$B$44,-(H$3*2-1),$A25-1)*(1+I$5),0.05)</f>
        <v>6819.8</v>
      </c>
      <c r="J25" s="3">
        <f ca="1">MROUND(100*(1+$C$1)/GrilleNE!$G$4*OFFSET(GrilleNE!$B$44,-(J$3*2-1),$A25-1)*(1-J$5),0.05)</f>
        <v>6416.4000000000005</v>
      </c>
      <c r="K25" s="3">
        <f ca="1">MROUND(100*(1+$C$1)/GrilleNE!$G$4*OFFSET(GrilleNE!$B$44,-(J$3*2-1),$A25-1)*(1+K$5),0.05)</f>
        <v>7276.3</v>
      </c>
      <c r="L25" s="3">
        <f ca="1">MROUND(100*(1+$C$1)/GrilleNE!$G$4*OFFSET(GrilleNE!$B$44,-(L$3*2-1),$A25-1)*(1-L$5),0.05)</f>
        <v>7109.35</v>
      </c>
      <c r="M25" s="3">
        <f ca="1">MROUND(100*(1+$C$1)/GrilleNE!$G$4*OFFSET(GrilleNE!$B$44,-(L$3*2-1),$A25-1)*(1+M$5),0.05)</f>
        <v>7607</v>
      </c>
      <c r="N25" s="3">
        <f ca="1">MROUND(100*(1+$C$1)/GrilleNE!$G$4*OFFSET(GrilleNE!$B$44,-(N$3*2-1),$A25-1)*(1-N$5),0.05)</f>
        <v>8163.1500000000005</v>
      </c>
      <c r="O25" s="3">
        <f ca="1">MROUND(100*(1+$C$1)/GrilleNE!$G$4*OFFSET(GrilleNE!$B$44,-(N$3*2-1),$A25-1)*(1+O$5),0.05)</f>
        <v>9142.7000000000007</v>
      </c>
      <c r="P25" s="3">
        <f ca="1">MROUND(100*(1+$C$1)/GrilleNE!$G$4*OFFSET(GrilleNE!$B$44,-(P$3*2-1),$A25-1)*(1-P$5),0.05)</f>
        <v>8377.8000000000011</v>
      </c>
      <c r="Q25" s="3">
        <f ca="1">MROUND(100*(1+$C$1)/GrilleNE!$G$4*OFFSET(GrilleNE!$B$44,-(P$3*2-1),$A25-1)*(1+Q$5),0.05)</f>
        <v>9425.0500000000011</v>
      </c>
      <c r="R25" s="3">
        <f ca="1">MROUND(100*(1+$C$1)/GrilleNE!$G$4*OFFSET(GrilleNE!$B$44,-(R$3*2-1),$A25-1)*(1-R$5),0.05)</f>
        <v>8570.4500000000007</v>
      </c>
      <c r="S25" s="3">
        <f ca="1">MROUND(100*(1+$C$1)/GrilleNE!$G$4*OFFSET(GrilleNE!$B$44,-(R$3*2-1),$A25-1)*(1+S$5),0.05)</f>
        <v>10060.950000000001</v>
      </c>
      <c r="T25" s="3">
        <f ca="1">MROUND(100*(1+$C$1)/GrilleNE!$G$4*OFFSET(GrilleNE!$B$44,-(T$3*2-1),$A25-1)*(1-T$5),0.05)</f>
        <v>9134.4500000000007</v>
      </c>
      <c r="U25" s="3">
        <f ca="1">MROUND(100*(1+$C$1)/GrilleNE!$G$4*OFFSET(GrilleNE!$B$44,-(T$3*2-1),$A25-1)*(1+U$5),0.05)</f>
        <v>10723.050000000001</v>
      </c>
      <c r="V25" s="21">
        <f t="shared" ca="1" si="0"/>
        <v>1.0910498715376764E-2</v>
      </c>
    </row>
    <row r="26" spans="1:22">
      <c r="A26" s="18">
        <v>19</v>
      </c>
      <c r="B26" s="23"/>
      <c r="C26" s="6"/>
      <c r="D26" s="6"/>
      <c r="E26" s="6"/>
      <c r="F26" s="3">
        <f ca="1">MROUND(100*(1+$C$1)/GrilleNE!$G$4*OFFSET(GrilleNE!$B$44,-(F$3*2-1),$A26-1)*(1-F$5),0.05)</f>
        <v>5317.4000000000005</v>
      </c>
      <c r="G26" s="3">
        <f ca="1">MROUND(100*(1+$C$1)/GrilleNE!$G$4*OFFSET(GrilleNE!$B$44,-(F$3*2-1),$A26-1)*(1+G$5),0.05)</f>
        <v>5955.4500000000007</v>
      </c>
      <c r="H26" s="3">
        <f ca="1">MROUND(100*(1+$C$1)/GrilleNE!$G$4*OFFSET(GrilleNE!$B$44,-(H$3*2-1),$A26-1)*(1-H$5),0.05)</f>
        <v>5806.55</v>
      </c>
      <c r="I26" s="3">
        <f ca="1">MROUND(100*(1+$C$1)/GrilleNE!$G$4*OFFSET(GrilleNE!$B$44,-(H$3*2-1),$A26-1)*(1+I$5),0.05)</f>
        <v>6893.3</v>
      </c>
      <c r="J26" s="3">
        <f ca="1">MROUND(100*(1+$C$1)/GrilleNE!$G$4*OFFSET(GrilleNE!$B$44,-(J$3*2-1),$A26-1)*(1-J$5),0.05)</f>
        <v>6485.6</v>
      </c>
      <c r="K26" s="3">
        <f ca="1">MROUND(100*(1+$C$1)/GrilleNE!$G$4*OFFSET(GrilleNE!$B$44,-(J$3*2-1),$A26-1)*(1+K$5),0.05)</f>
        <v>7354.8</v>
      </c>
      <c r="L26" s="3">
        <f ca="1">MROUND(100*(1+$C$1)/GrilleNE!$G$4*OFFSET(GrilleNE!$B$44,-(L$3*2-1),$A26-1)*(1-L$5),0.05)</f>
        <v>7186</v>
      </c>
      <c r="M26" s="3">
        <f ca="1">MROUND(100*(1+$C$1)/GrilleNE!$G$4*OFFSET(GrilleNE!$B$44,-(L$3*2-1),$A26-1)*(1+M$5),0.05)</f>
        <v>7689.05</v>
      </c>
      <c r="N26" s="3">
        <f ca="1">MROUND(100*(1+$C$1)/GrilleNE!$G$4*OFFSET(GrilleNE!$B$44,-(N$3*2-1),$A26-1)*(1-N$5),0.05)</f>
        <v>8251.2000000000007</v>
      </c>
      <c r="O26" s="3">
        <f ca="1">MROUND(100*(1+$C$1)/GrilleNE!$G$4*OFFSET(GrilleNE!$B$44,-(N$3*2-1),$A26-1)*(1+O$5),0.05)</f>
        <v>9241.35</v>
      </c>
      <c r="P26" s="3">
        <f ca="1">MROUND(100*(1+$C$1)/GrilleNE!$G$4*OFFSET(GrilleNE!$B$44,-(P$3*2-1),$A26-1)*(1-P$5),0.05)</f>
        <v>8468.15</v>
      </c>
      <c r="Q26" s="3">
        <f ca="1">MROUND(100*(1+$C$1)/GrilleNE!$G$4*OFFSET(GrilleNE!$B$44,-(P$3*2-1),$A26-1)*(1+Q$5),0.05)</f>
        <v>9526.65</v>
      </c>
      <c r="R26" s="3">
        <f ca="1">MROUND(100*(1+$C$1)/GrilleNE!$G$4*OFFSET(GrilleNE!$B$44,-(R$3*2-1),$A26-1)*(1-R$5),0.05)</f>
        <v>8662.85</v>
      </c>
      <c r="S26" s="3">
        <f ca="1">MROUND(100*(1+$C$1)/GrilleNE!$G$4*OFFSET(GrilleNE!$B$44,-(R$3*2-1),$A26-1)*(1+S$5),0.05)</f>
        <v>10169.450000000001</v>
      </c>
      <c r="T26" s="3">
        <f ca="1">MROUND(100*(1+$C$1)/GrilleNE!$G$4*OFFSET(GrilleNE!$B$44,-(T$3*2-1),$A26-1)*(1-T$5),0.05)</f>
        <v>9232.9</v>
      </c>
      <c r="U26" s="3">
        <f ca="1">MROUND(100*(1+$C$1)/GrilleNE!$G$4*OFFSET(GrilleNE!$B$44,-(T$3*2-1),$A26-1)*(1+U$5),0.05)</f>
        <v>10838.650000000001</v>
      </c>
      <c r="V26" s="21">
        <f t="shared" ca="1" si="0"/>
        <v>1.0784040664275983E-2</v>
      </c>
    </row>
    <row r="27" spans="1:22">
      <c r="A27" s="18">
        <v>20</v>
      </c>
      <c r="B27" s="23"/>
      <c r="C27" s="6"/>
      <c r="D27" s="6"/>
      <c r="E27" s="6"/>
      <c r="F27" s="3">
        <f ca="1">MROUND(100*(1+$C$1)/GrilleNE!$G$4*OFFSET(GrilleNE!$B$44,-(F$3*2-1),$A27-1)*(1-F$5),0.05)</f>
        <v>5374.1500000000005</v>
      </c>
      <c r="G27" s="3">
        <f ca="1">MROUND(100*(1+$C$1)/GrilleNE!$G$4*OFFSET(GrilleNE!$B$44,-(F$3*2-1),$A27-1)*(1+G$5),0.05)</f>
        <v>6019.05</v>
      </c>
      <c r="H27" s="3">
        <f ca="1">MROUND(100*(1+$C$1)/GrilleNE!$G$4*OFFSET(GrilleNE!$B$44,-(H$3*2-1),$A27-1)*(1-H$5),0.05)</f>
        <v>5868.5</v>
      </c>
      <c r="I27" s="3">
        <f ca="1">MROUND(100*(1+$C$1)/GrilleNE!$G$4*OFFSET(GrilleNE!$B$44,-(H$3*2-1),$A27-1)*(1+I$5),0.05)</f>
        <v>6966.85</v>
      </c>
      <c r="J27" s="3">
        <f ca="1">MROUND(100*(1+$C$1)/GrilleNE!$G$4*OFFSET(GrilleNE!$B$44,-(J$3*2-1),$A27-1)*(1-J$5),0.05)</f>
        <v>6554.85</v>
      </c>
      <c r="K27" s="3">
        <f ca="1">MROUND(100*(1+$C$1)/GrilleNE!$G$4*OFFSET(GrilleNE!$B$44,-(J$3*2-1),$A27-1)*(1+K$5),0.05)</f>
        <v>7433.3</v>
      </c>
      <c r="L27" s="3">
        <f ca="1">MROUND(100*(1+$C$1)/GrilleNE!$G$4*OFFSET(GrilleNE!$B$44,-(L$3*2-1),$A27-1)*(1-L$5),0.05)</f>
        <v>7262.7000000000007</v>
      </c>
      <c r="M27" s="3">
        <f ca="1">MROUND(100*(1+$C$1)/GrilleNE!$G$4*OFFSET(GrilleNE!$B$44,-(L$3*2-1),$A27-1)*(1+M$5),0.05)</f>
        <v>7771.1</v>
      </c>
      <c r="N27" s="3">
        <f ca="1">MROUND(100*(1+$C$1)/GrilleNE!$G$4*OFFSET(GrilleNE!$B$44,-(N$3*2-1),$A27-1)*(1-N$5),0.05)</f>
        <v>8339.2000000000007</v>
      </c>
      <c r="O27" s="3">
        <f ca="1">MROUND(100*(1+$C$1)/GrilleNE!$G$4*OFFSET(GrilleNE!$B$44,-(N$3*2-1),$A27-1)*(1+O$5),0.05)</f>
        <v>9339.9</v>
      </c>
      <c r="P27" s="3">
        <f ca="1">MROUND(100*(1+$C$1)/GrilleNE!$G$4*OFFSET(GrilleNE!$B$44,-(P$3*2-1),$A27-1)*(1-P$5),0.05)</f>
        <v>8558.5500000000011</v>
      </c>
      <c r="Q27" s="3">
        <f ca="1">MROUND(100*(1+$C$1)/GrilleNE!$G$4*OFFSET(GrilleNE!$B$44,-(P$3*2-1),$A27-1)*(1+Q$5),0.05)</f>
        <v>9628.35</v>
      </c>
      <c r="R27" s="3">
        <f ca="1">MROUND(100*(1+$C$1)/GrilleNE!$G$4*OFFSET(GrilleNE!$B$44,-(R$3*2-1),$A27-1)*(1-R$5),0.05)</f>
        <v>8755.35</v>
      </c>
      <c r="S27" s="3">
        <f ca="1">MROUND(100*(1+$C$1)/GrilleNE!$G$4*OFFSET(GrilleNE!$B$44,-(R$3*2-1),$A27-1)*(1+S$5),0.05)</f>
        <v>10278</v>
      </c>
      <c r="T27" s="3">
        <f ca="1">MROUND(100*(1+$C$1)/GrilleNE!$G$4*OFFSET(GrilleNE!$B$44,-(T$3*2-1),$A27-1)*(1-T$5),0.05)</f>
        <v>9331.4500000000007</v>
      </c>
      <c r="U27" s="3">
        <f ca="1">MROUND(100*(1+$C$1)/GrilleNE!$G$4*OFFSET(GrilleNE!$B$44,-(T$3*2-1),$A27-1)*(1+U$5),0.05)</f>
        <v>10954.35</v>
      </c>
      <c r="V27" s="21">
        <f t="shared" ca="1" si="0"/>
        <v>1.0668985886628001E-2</v>
      </c>
    </row>
    <row r="28" spans="1:22">
      <c r="A28" s="18">
        <v>21</v>
      </c>
      <c r="B28" s="23"/>
      <c r="C28" s="6"/>
      <c r="D28" s="6"/>
      <c r="E28" s="6"/>
      <c r="F28" s="3">
        <f ca="1">MROUND(100*(1+$C$1)/GrilleNE!$G$4*OFFSET(GrilleNE!$B$44,-(F$3*2-1),$A28-1)*(1-F$5),0.05)</f>
        <v>5430.9000000000005</v>
      </c>
      <c r="G28" s="3">
        <f ca="1">MROUND(100*(1+$C$1)/GrilleNE!$G$4*OFFSET(GrilleNE!$B$44,-(F$3*2-1),$A28-1)*(1+G$5),0.05)</f>
        <v>6082.6</v>
      </c>
      <c r="H28" s="3">
        <f ca="1">MROUND(100*(1+$C$1)/GrilleNE!$G$4*OFFSET(GrilleNE!$B$44,-(H$3*2-1),$A28-1)*(1-H$5),0.05)</f>
        <v>5930.4500000000007</v>
      </c>
      <c r="I28" s="3">
        <f ca="1">MROUND(100*(1+$C$1)/GrilleNE!$G$4*OFFSET(GrilleNE!$B$44,-(H$3*2-1),$A28-1)*(1+I$5),0.05)</f>
        <v>7040.4000000000005</v>
      </c>
      <c r="J28" s="3">
        <f ca="1">MROUND(100*(1+$C$1)/GrilleNE!$G$4*OFFSET(GrilleNE!$B$44,-(J$3*2-1),$A28-1)*(1-J$5),0.05)</f>
        <v>6624</v>
      </c>
      <c r="K28" s="3">
        <f ca="1">MROUND(100*(1+$C$1)/GrilleNE!$G$4*OFFSET(GrilleNE!$B$44,-(J$3*2-1),$A28-1)*(1+K$5),0.05)</f>
        <v>7511.75</v>
      </c>
      <c r="L28" s="3">
        <f ca="1">MROUND(100*(1+$C$1)/GrilleNE!$G$4*OFFSET(GrilleNE!$B$44,-(L$3*2-1),$A28-1)*(1-L$5),0.05)</f>
        <v>7339.35</v>
      </c>
      <c r="M28" s="3">
        <f ca="1">MROUND(100*(1+$C$1)/GrilleNE!$G$4*OFFSET(GrilleNE!$B$44,-(L$3*2-1),$A28-1)*(1+M$5),0.05)</f>
        <v>7853.1</v>
      </c>
      <c r="N28" s="3">
        <f ca="1">MROUND(100*(1+$C$1)/GrilleNE!$G$4*OFFSET(GrilleNE!$B$44,-(N$3*2-1),$A28-1)*(1-N$5),0.05)</f>
        <v>8427.3000000000011</v>
      </c>
      <c r="O28" s="3">
        <f ca="1">MROUND(100*(1+$C$1)/GrilleNE!$G$4*OFFSET(GrilleNE!$B$44,-(N$3*2-1),$A28-1)*(1+O$5),0.05)</f>
        <v>9438.5500000000011</v>
      </c>
      <c r="P28" s="3">
        <f ca="1">MROUND(100*(1+$C$1)/GrilleNE!$G$4*OFFSET(GrilleNE!$B$44,-(P$3*2-1),$A28-1)*(1-P$5),0.05)</f>
        <v>8648.85</v>
      </c>
      <c r="Q28" s="3">
        <f ca="1">MROUND(100*(1+$C$1)/GrilleNE!$G$4*OFFSET(GrilleNE!$B$44,-(P$3*2-1),$A28-1)*(1+Q$5),0.05)</f>
        <v>9729.9500000000007</v>
      </c>
      <c r="R28" s="3">
        <f ca="1">MROUND(100*(1+$C$1)/GrilleNE!$G$4*OFFSET(GrilleNE!$B$44,-(R$3*2-1),$A28-1)*(1-R$5),0.05)</f>
        <v>8847.7000000000007</v>
      </c>
      <c r="S28" s="3">
        <f ca="1">MROUND(100*(1+$C$1)/GrilleNE!$G$4*OFFSET(GrilleNE!$B$44,-(R$3*2-1),$A28-1)*(1+S$5),0.05)</f>
        <v>10386.450000000001</v>
      </c>
      <c r="T28" s="3">
        <f ca="1">MROUND(100*(1+$C$1)/GrilleNE!$G$4*OFFSET(GrilleNE!$B$44,-(T$3*2-1),$A28-1)*(1-T$5),0.05)</f>
        <v>9430</v>
      </c>
      <c r="U28" s="3">
        <f ca="1">MROUND(100*(1+$C$1)/GrilleNE!$G$4*OFFSET(GrilleNE!$B$44,-(T$3*2-1),$A28-1)*(1+U$5),0.05)</f>
        <v>11070</v>
      </c>
      <c r="V28" s="21">
        <f t="shared" ca="1" si="0"/>
        <v>1.055636022833786E-2</v>
      </c>
    </row>
    <row r="29" spans="1:22">
      <c r="A29" s="18">
        <v>22</v>
      </c>
      <c r="B29" s="23"/>
      <c r="C29" s="6"/>
      <c r="D29" s="6"/>
      <c r="E29" s="6"/>
      <c r="F29" s="3">
        <f ca="1">MROUND(100*(1+$C$1)/GrilleNE!$G$4*OFFSET(GrilleNE!$B$44,-(F$3*2-1),$A29-1)*(1-F$5),0.05)</f>
        <v>5487.6</v>
      </c>
      <c r="G29" s="3">
        <f ca="1">MROUND(100*(1+$C$1)/GrilleNE!$G$4*OFFSET(GrilleNE!$B$44,-(F$3*2-1),$A29-1)*(1+G$5),0.05)</f>
        <v>6146.1500000000005</v>
      </c>
      <c r="H29" s="3">
        <f ca="1">MROUND(100*(1+$C$1)/GrilleNE!$G$4*OFFSET(GrilleNE!$B$44,-(H$3*2-1),$A29-1)*(1-H$5),0.05)</f>
        <v>5992.4000000000005</v>
      </c>
      <c r="I29" s="3">
        <f ca="1">MROUND(100*(1+$C$1)/GrilleNE!$G$4*OFFSET(GrilleNE!$B$44,-(H$3*2-1),$A29-1)*(1+I$5),0.05)</f>
        <v>7113.9500000000007</v>
      </c>
      <c r="J29" s="3">
        <f ca="1">MROUND(100*(1+$C$1)/GrilleNE!$G$4*OFFSET(GrilleNE!$B$44,-(J$3*2-1),$A29-1)*(1-J$5),0.05)</f>
        <v>6693.25</v>
      </c>
      <c r="K29" s="3">
        <f ca="1">MROUND(100*(1+$C$1)/GrilleNE!$G$4*OFFSET(GrilleNE!$B$44,-(J$3*2-1),$A29-1)*(1+K$5),0.05)</f>
        <v>7590.25</v>
      </c>
      <c r="L29" s="3">
        <f ca="1">MROUND(100*(1+$C$1)/GrilleNE!$G$4*OFFSET(GrilleNE!$B$44,-(L$3*2-1),$A29-1)*(1-L$5),0.05)</f>
        <v>7416.05</v>
      </c>
      <c r="M29" s="3">
        <f ca="1">MROUND(100*(1+$C$1)/GrilleNE!$G$4*OFFSET(GrilleNE!$B$44,-(L$3*2-1),$A29-1)*(1+M$5),0.05)</f>
        <v>7935.1500000000005</v>
      </c>
      <c r="N29" s="3">
        <f ca="1">MROUND(100*(1+$C$1)/GrilleNE!$G$4*OFFSET(GrilleNE!$B$44,-(N$3*2-1),$A29-1)*(1-N$5),0.05)</f>
        <v>8515.3000000000011</v>
      </c>
      <c r="O29" s="3">
        <f ca="1">MROUND(100*(1+$C$1)/GrilleNE!$G$4*OFFSET(GrilleNE!$B$44,-(N$3*2-1),$A29-1)*(1+O$5),0.05)</f>
        <v>9537.15</v>
      </c>
      <c r="P29" s="3">
        <f ca="1">MROUND(100*(1+$C$1)/GrilleNE!$G$4*OFFSET(GrilleNE!$B$44,-(P$3*2-1),$A29-1)*(1-P$5),0.05)</f>
        <v>8739.25</v>
      </c>
      <c r="Q29" s="3">
        <f ca="1">MROUND(100*(1+$C$1)/GrilleNE!$G$4*OFFSET(GrilleNE!$B$44,-(P$3*2-1),$A29-1)*(1+Q$5),0.05)</f>
        <v>9831.6500000000015</v>
      </c>
      <c r="R29" s="3">
        <f ca="1">MROUND(100*(1+$C$1)/GrilleNE!$G$4*OFFSET(GrilleNE!$B$44,-(R$3*2-1),$A29-1)*(1-R$5),0.05)</f>
        <v>8940.15</v>
      </c>
      <c r="S29" s="3">
        <f ca="1">MROUND(100*(1+$C$1)/GrilleNE!$G$4*OFFSET(GrilleNE!$B$44,-(R$3*2-1),$A29-1)*(1+S$5),0.05)</f>
        <v>10495</v>
      </c>
      <c r="T29" s="3">
        <f ca="1">MROUND(100*(1+$C$1)/GrilleNE!$G$4*OFFSET(GrilleNE!$B$44,-(T$3*2-1),$A29-1)*(1-T$5),0.05)</f>
        <v>9528.5</v>
      </c>
      <c r="U29" s="3">
        <f ca="1">MROUND(100*(1+$C$1)/GrilleNE!$G$4*OFFSET(GrilleNE!$B$44,-(T$3*2-1),$A29-1)*(1+U$5),0.05)</f>
        <v>11185.650000000001</v>
      </c>
      <c r="V29" s="21">
        <f t="shared" ca="1" si="0"/>
        <v>1.0446087565024544E-2</v>
      </c>
    </row>
    <row r="30" spans="1:22">
      <c r="A30" s="18">
        <v>23</v>
      </c>
      <c r="B30" s="23"/>
      <c r="C30" s="6"/>
      <c r="D30" s="6"/>
      <c r="E30" s="6"/>
      <c r="F30" s="3">
        <f ca="1">MROUND(100*(1+$C$1)/GrilleNE!$G$4*OFFSET(GrilleNE!$B$44,-(F$3*2-1),$A30-1)*(1-F$5),0.05)</f>
        <v>5544.35</v>
      </c>
      <c r="G30" s="3">
        <f ca="1">MROUND(100*(1+$C$1)/GrilleNE!$G$4*OFFSET(GrilleNE!$B$44,-(F$3*2-1),$A30-1)*(1+G$5),0.05)</f>
        <v>6209.6500000000005</v>
      </c>
      <c r="H30" s="3">
        <f ca="1">MROUND(100*(1+$C$1)/GrilleNE!$G$4*OFFSET(GrilleNE!$B$44,-(H$3*2-1),$A30-1)*(1-H$5),0.05)</f>
        <v>6054.35</v>
      </c>
      <c r="I30" s="3">
        <f ca="1">MROUND(100*(1+$C$1)/GrilleNE!$G$4*OFFSET(GrilleNE!$B$44,-(H$3*2-1),$A30-1)*(1+I$5),0.05)</f>
        <v>7187.5</v>
      </c>
      <c r="J30" s="3">
        <f ca="1">MROUND(100*(1+$C$1)/GrilleNE!$G$4*OFFSET(GrilleNE!$B$44,-(J$3*2-1),$A30-1)*(1-J$5),0.05)</f>
        <v>6762.4000000000005</v>
      </c>
      <c r="K30" s="3">
        <f ca="1">MROUND(100*(1+$C$1)/GrilleNE!$G$4*OFFSET(GrilleNE!$B$44,-(J$3*2-1),$A30-1)*(1+K$5),0.05)</f>
        <v>7668.7000000000007</v>
      </c>
      <c r="L30" s="3">
        <f ca="1">MROUND(100*(1+$C$1)/GrilleNE!$G$4*OFFSET(GrilleNE!$B$44,-(L$3*2-1),$A30-1)*(1-L$5),0.05)</f>
        <v>7492.7000000000007</v>
      </c>
      <c r="M30" s="3">
        <f ca="1">MROUND(100*(1+$C$1)/GrilleNE!$G$4*OFFSET(GrilleNE!$B$44,-(L$3*2-1),$A30-1)*(1+M$5),0.05)</f>
        <v>8017.2000000000007</v>
      </c>
      <c r="N30" s="3">
        <f ca="1">MROUND(100*(1+$C$1)/GrilleNE!$G$4*OFFSET(GrilleNE!$B$44,-(N$3*2-1),$A30-1)*(1-N$5),0.05)</f>
        <v>8603.4</v>
      </c>
      <c r="O30" s="3">
        <f ca="1">MROUND(100*(1+$C$1)/GrilleNE!$G$4*OFFSET(GrilleNE!$B$44,-(N$3*2-1),$A30-1)*(1+O$5),0.05)</f>
        <v>9635.8000000000011</v>
      </c>
      <c r="P30" s="3">
        <f ca="1">MROUND(100*(1+$C$1)/GrilleNE!$G$4*OFFSET(GrilleNE!$B$44,-(P$3*2-1),$A30-1)*(1-P$5),0.05)</f>
        <v>8829.6</v>
      </c>
      <c r="Q30" s="3">
        <f ca="1">MROUND(100*(1+$C$1)/GrilleNE!$G$4*OFFSET(GrilleNE!$B$44,-(P$3*2-1),$A30-1)*(1+Q$5),0.05)</f>
        <v>9933.35</v>
      </c>
      <c r="R30" s="3">
        <f ca="1">MROUND(100*(1+$C$1)/GrilleNE!$G$4*OFFSET(GrilleNE!$B$44,-(R$3*2-1),$A30-1)*(1-R$5),0.05)</f>
        <v>9032.65</v>
      </c>
      <c r="S30" s="3">
        <f ca="1">MROUND(100*(1+$C$1)/GrilleNE!$G$4*OFFSET(GrilleNE!$B$44,-(R$3*2-1),$A30-1)*(1+S$5),0.05)</f>
        <v>10603.550000000001</v>
      </c>
      <c r="T30" s="3">
        <f ca="1">MROUND(100*(1+$C$1)/GrilleNE!$G$4*OFFSET(GrilleNE!$B$44,-(T$3*2-1),$A30-1)*(1-T$5),0.05)</f>
        <v>9627.0500000000011</v>
      </c>
      <c r="U30" s="3">
        <f ca="1">MROUND(100*(1+$C$1)/GrilleNE!$G$4*OFFSET(GrilleNE!$B$44,-(T$3*2-1),$A30-1)*(1+U$5),0.05)</f>
        <v>11301.300000000001</v>
      </c>
      <c r="V30" s="21">
        <f t="shared" ca="1" si="0"/>
        <v>1.0338094920232263E-2</v>
      </c>
    </row>
    <row r="31" spans="1:22">
      <c r="A31" s="18">
        <v>24</v>
      </c>
      <c r="B31" s="23"/>
      <c r="C31" s="6"/>
      <c r="D31" s="6"/>
      <c r="E31" s="6"/>
      <c r="F31" s="3">
        <f ca="1">MROUND(100*(1+$C$1)/GrilleNE!$G$4*OFFSET(GrilleNE!$B$44,-(F$3*2-1),$A31-1)*(1-F$5),0.05)</f>
        <v>5601.1</v>
      </c>
      <c r="G31" s="3">
        <f ca="1">MROUND(100*(1+$C$1)/GrilleNE!$G$4*OFFSET(GrilleNE!$B$44,-(F$3*2-1),$A31-1)*(1+G$5),0.05)</f>
        <v>6273.2000000000007</v>
      </c>
      <c r="H31" s="3">
        <f ca="1">MROUND(100*(1+$C$1)/GrilleNE!$G$4*OFFSET(GrilleNE!$B$44,-(H$3*2-1),$A31-1)*(1-H$5),0.05)</f>
        <v>6116.3</v>
      </c>
      <c r="I31" s="3">
        <f ca="1">MROUND(100*(1+$C$1)/GrilleNE!$G$4*OFFSET(GrilleNE!$B$44,-(H$3*2-1),$A31-1)*(1+I$5),0.05)</f>
        <v>7261.1</v>
      </c>
      <c r="J31" s="3">
        <f ca="1">MROUND(100*(1+$C$1)/GrilleNE!$G$4*OFFSET(GrilleNE!$B$44,-(J$3*2-1),$A31-1)*(1-J$5),0.05)</f>
        <v>6831.6500000000005</v>
      </c>
      <c r="K31" s="3">
        <f ca="1">MROUND(100*(1+$C$1)/GrilleNE!$G$4*OFFSET(GrilleNE!$B$44,-(J$3*2-1),$A31-1)*(1+K$5),0.05)</f>
        <v>7747.25</v>
      </c>
      <c r="L31" s="3">
        <f ca="1">MROUND(100*(1+$C$1)/GrilleNE!$G$4*OFFSET(GrilleNE!$B$44,-(L$3*2-1),$A31-1)*(1-L$5),0.05)</f>
        <v>7569.4000000000005</v>
      </c>
      <c r="M31" s="3">
        <f ca="1">MROUND(100*(1+$C$1)/GrilleNE!$G$4*OFFSET(GrilleNE!$B$44,-(L$3*2-1),$A31-1)*(1+M$5),0.05)</f>
        <v>8099.25</v>
      </c>
      <c r="N31" s="3">
        <f ca="1">MROUND(100*(1+$C$1)/GrilleNE!$G$4*OFFSET(GrilleNE!$B$44,-(N$3*2-1),$A31-1)*(1-N$5),0.05)</f>
        <v>8691.4</v>
      </c>
      <c r="O31" s="3">
        <f ca="1">MROUND(100*(1+$C$1)/GrilleNE!$G$4*OFFSET(GrilleNE!$B$44,-(N$3*2-1),$A31-1)*(1+O$5),0.05)</f>
        <v>9734.4</v>
      </c>
      <c r="P31" s="3">
        <f ca="1">MROUND(100*(1+$C$1)/GrilleNE!$G$4*OFFSET(GrilleNE!$B$44,-(P$3*2-1),$A31-1)*(1-P$5),0.05)</f>
        <v>8920</v>
      </c>
      <c r="Q31" s="3">
        <f ca="1">MROUND(100*(1+$C$1)/GrilleNE!$G$4*OFFSET(GrilleNE!$B$44,-(P$3*2-1),$A31-1)*(1+Q$5),0.05)</f>
        <v>10035</v>
      </c>
      <c r="R31" s="3">
        <f ca="1">MROUND(100*(1+$C$1)/GrilleNE!$G$4*OFFSET(GrilleNE!$B$44,-(R$3*2-1),$A31-1)*(1-R$5),0.05)</f>
        <v>9125.0500000000011</v>
      </c>
      <c r="S31" s="3">
        <f ca="1">MROUND(100*(1+$C$1)/GrilleNE!$G$4*OFFSET(GrilleNE!$B$44,-(R$3*2-1),$A31-1)*(1+S$5),0.05)</f>
        <v>10712.050000000001</v>
      </c>
      <c r="T31" s="3">
        <f ca="1">MROUND(100*(1+$C$1)/GrilleNE!$G$4*OFFSET(GrilleNE!$B$44,-(T$3*2-1),$A31-1)*(1-T$5),0.05)</f>
        <v>9725.6</v>
      </c>
      <c r="U31" s="3">
        <f ca="1">MROUND(100*(1+$C$1)/GrilleNE!$G$4*OFFSET(GrilleNE!$B$44,-(T$3*2-1),$A31-1)*(1+U$5),0.05)</f>
        <v>11417</v>
      </c>
      <c r="V31" s="21">
        <f t="shared" ca="1" si="0"/>
        <v>1.0232312304376162E-2</v>
      </c>
    </row>
    <row r="32" spans="1:22">
      <c r="A32" s="18">
        <v>25</v>
      </c>
      <c r="B32" s="23"/>
      <c r="C32" s="6"/>
      <c r="D32" s="6"/>
      <c r="E32" s="6"/>
      <c r="F32" s="3">
        <f ca="1">MROUND(100*(1+$C$1)/GrilleNE!$G$4*OFFSET(GrilleNE!$B$44,-(F$3*2-1),$A32-1)*(1-F$5),0.05)</f>
        <v>5657.85</v>
      </c>
      <c r="G32" s="3">
        <f ca="1">MROUND(100*(1+$C$1)/GrilleNE!$G$4*OFFSET(GrilleNE!$B$44,-(F$3*2-1),$A32-1)*(1+G$5),0.05)</f>
        <v>6336.8</v>
      </c>
      <c r="H32" s="3">
        <f ca="1">MROUND(100*(1+$C$1)/GrilleNE!$G$4*OFFSET(GrilleNE!$B$44,-(H$3*2-1),$A32-1)*(1-H$5),0.05)</f>
        <v>6178.25</v>
      </c>
      <c r="I32" s="3">
        <f ca="1">MROUND(100*(1+$C$1)/GrilleNE!$G$4*OFFSET(GrilleNE!$B$44,-(H$3*2-1),$A32-1)*(1+I$5),0.05)</f>
        <v>7334.6500000000005</v>
      </c>
      <c r="J32" s="3">
        <f ca="1">MROUND(100*(1+$C$1)/GrilleNE!$G$4*OFFSET(GrilleNE!$B$44,-(J$3*2-1),$A32-1)*(1-J$5),0.05)</f>
        <v>6900.85</v>
      </c>
      <c r="K32" s="3">
        <f ca="1">MROUND(100*(1+$C$1)/GrilleNE!$G$4*OFFSET(GrilleNE!$B$44,-(J$3*2-1),$A32-1)*(1+K$5),0.05)</f>
        <v>7825.7000000000007</v>
      </c>
      <c r="L32" s="3">
        <f ca="1">MROUND(100*(1+$C$1)/GrilleNE!$G$4*OFFSET(GrilleNE!$B$44,-(L$3*2-1),$A32-1)*(1-L$5),0.05)</f>
        <v>7646.05</v>
      </c>
      <c r="M32" s="3">
        <f ca="1">MROUND(100*(1+$C$1)/GrilleNE!$G$4*OFFSET(GrilleNE!$B$44,-(L$3*2-1),$A32-1)*(1+M$5),0.05)</f>
        <v>8181.3</v>
      </c>
      <c r="N32" s="3">
        <f ca="1">MROUND(100*(1+$C$1)/GrilleNE!$G$4*OFFSET(GrilleNE!$B$44,-(N$3*2-1),$A32-1)*(1-N$5),0.05)</f>
        <v>8779.4500000000007</v>
      </c>
      <c r="O32" s="3">
        <f ca="1">MROUND(100*(1+$C$1)/GrilleNE!$G$4*OFFSET(GrilleNE!$B$44,-(N$3*2-1),$A32-1)*(1+O$5),0.05)</f>
        <v>9833</v>
      </c>
      <c r="P32" s="3">
        <f ca="1">MROUND(100*(1+$C$1)/GrilleNE!$G$4*OFFSET(GrilleNE!$B$44,-(P$3*2-1),$A32-1)*(1-P$5),0.05)</f>
        <v>9010.35</v>
      </c>
      <c r="Q32" s="3">
        <f ca="1">MROUND(100*(1+$C$1)/GrilleNE!$G$4*OFFSET(GrilleNE!$B$44,-(P$3*2-1),$A32-1)*(1+Q$5),0.05)</f>
        <v>10136.650000000001</v>
      </c>
      <c r="R32" s="3">
        <f ca="1">MROUND(100*(1+$C$1)/GrilleNE!$G$4*OFFSET(GrilleNE!$B$44,-(R$3*2-1),$A32-1)*(1-R$5),0.05)</f>
        <v>9217.5500000000011</v>
      </c>
      <c r="S32" s="3">
        <f ca="1">MROUND(100*(1+$C$1)/GrilleNE!$G$4*OFFSET(GrilleNE!$B$44,-(R$3*2-1),$A32-1)*(1+S$5),0.05)</f>
        <v>10820.550000000001</v>
      </c>
      <c r="T32" s="3">
        <f ca="1">MROUND(100*(1+$C$1)/GrilleNE!$G$4*OFFSET(GrilleNE!$B$44,-(T$3*2-1),$A32-1)*(1-T$5),0.05)</f>
        <v>9824.1</v>
      </c>
      <c r="U32" s="3">
        <f ca="1">MROUND(100*(1+$C$1)/GrilleNE!$G$4*OFFSET(GrilleNE!$B$44,-(T$3*2-1),$A32-1)*(1+U$5),0.05)</f>
        <v>11532.650000000001</v>
      </c>
      <c r="V32" s="21">
        <f t="shared" ca="1" si="0"/>
        <v>1.0128672563477889E-2</v>
      </c>
    </row>
    <row r="33" spans="1:22" ht="13.5" thickBot="1">
      <c r="A33" s="18">
        <v>26</v>
      </c>
      <c r="B33" s="24"/>
      <c r="C33" s="16"/>
      <c r="D33" s="16"/>
      <c r="E33" s="16"/>
      <c r="F33" s="97">
        <f ca="1">MROUND(100*(1+$C$1)/GrilleNE!$G$4*OFFSET(GrilleNE!$B$44,-(F$3*2-1),$A33-1)*(1-F$5),0.05)</f>
        <v>5714.6</v>
      </c>
      <c r="G33" s="97">
        <f ca="1">MROUND(100*(1+$C$1)/GrilleNE!$G$4*OFFSET(GrilleNE!$B$44,-(F$3*2-1),$A33-1)*(1+G$5),0.05)</f>
        <v>6400.35</v>
      </c>
      <c r="H33" s="97">
        <f ca="1">MROUND(100*(1+$C$1)/GrilleNE!$G$4*OFFSET(GrilleNE!$B$44,-(H$3*2-1),$A33-1)*(1-H$5),0.05)</f>
        <v>6240.25</v>
      </c>
      <c r="I33" s="97">
        <f ca="1">MROUND(100*(1+$C$1)/GrilleNE!$G$4*OFFSET(GrilleNE!$B$44,-(H$3*2-1),$A33-1)*(1+I$5),0.05)</f>
        <v>7408.25</v>
      </c>
      <c r="J33" s="97">
        <f ca="1">MROUND(100*(1+$C$1)/GrilleNE!$G$4*OFFSET(GrilleNE!$B$44,-(J$3*2-1),$A33-1)*(1-J$5),0.05)</f>
        <v>6970.05</v>
      </c>
      <c r="K33" s="97">
        <f ca="1">MROUND(100*(1+$C$1)/GrilleNE!$G$4*OFFSET(GrilleNE!$B$44,-(J$3*2-1),$A33-1)*(1+K$5),0.05)</f>
        <v>7904.2000000000007</v>
      </c>
      <c r="L33" s="97">
        <f ca="1">MROUND(100*(1+$C$1)/GrilleNE!$G$4*OFFSET(GrilleNE!$B$44,-(L$3*2-1),$A33-1)*(1-L$5),0.05)</f>
        <v>7722.75</v>
      </c>
      <c r="M33" s="97">
        <f ca="1">MROUND(100*(1+$C$1)/GrilleNE!$G$4*OFFSET(GrilleNE!$B$44,-(L$3*2-1),$A33-1)*(1+M$5),0.05)</f>
        <v>8263.35</v>
      </c>
      <c r="N33" s="97">
        <f ca="1">MROUND(100*(1+$C$1)/GrilleNE!$G$4*OFFSET(GrilleNE!$B$44,-(N$3*2-1),$A33-1)*(1-N$5),0.05)</f>
        <v>8867.4500000000007</v>
      </c>
      <c r="O33" s="97">
        <f ca="1">MROUND(100*(1+$C$1)/GrilleNE!$G$4*OFFSET(GrilleNE!$B$44,-(N$3*2-1),$A33-1)*(1+O$5),0.05)</f>
        <v>9931.5500000000011</v>
      </c>
      <c r="P33" s="97">
        <f ca="1">MROUND(100*(1+$C$1)/GrilleNE!$G$4*OFFSET(GrilleNE!$B$44,-(P$3*2-1),$A33-1)*(1-P$5),0.05)</f>
        <v>9100.65</v>
      </c>
      <c r="Q33" s="97">
        <f ca="1">MROUND(100*(1+$C$1)/GrilleNE!$G$4*OFFSET(GrilleNE!$B$44,-(P$3*2-1),$A33-1)*(1+Q$5),0.05)</f>
        <v>10238.25</v>
      </c>
      <c r="R33" s="97">
        <f ca="1">MROUND(100*(1+$C$1)/GrilleNE!$G$4*OFFSET(GrilleNE!$B$44,-(R$3*2-1),$A33-1)*(1-R$5),0.05)</f>
        <v>9309.9500000000007</v>
      </c>
      <c r="S33" s="97">
        <f ca="1">MROUND(100*(1+$C$1)/GrilleNE!$G$4*OFFSET(GrilleNE!$B$44,-(R$3*2-1),$A33-1)*(1+S$5),0.05)</f>
        <v>10929.050000000001</v>
      </c>
      <c r="T33" s="97">
        <f ca="1">MROUND(100*(1+$C$1)/GrilleNE!$G$4*OFFSET(GrilleNE!$B$44,-(T$3*2-1),$A33-1)*(1-T$5),0.05)</f>
        <v>9922.6500000000015</v>
      </c>
      <c r="U33" s="97">
        <f ca="1">MROUND(100*(1+$C$1)/GrilleNE!$G$4*OFFSET(GrilleNE!$B$44,-(T$3*2-1),$A33-1)*(1+U$5),0.05)</f>
        <v>11648.300000000001</v>
      </c>
      <c r="V33" s="22">
        <f t="shared" ca="1" si="0"/>
        <v>1.0035204143568163E-2</v>
      </c>
    </row>
    <row r="35" spans="1:22" ht="23.25">
      <c r="A35" s="96" t="s">
        <v>24</v>
      </c>
    </row>
    <row r="36" spans="1:22" ht="63.6" customHeight="1">
      <c r="A36" s="208" t="s">
        <v>41</v>
      </c>
      <c r="B36" s="278" t="str">
        <f>B41</f>
        <v xml:space="preserve">Stagiaire </v>
      </c>
      <c r="C36" s="279"/>
      <c r="D36" s="278" t="str">
        <f>D41</f>
        <v>Apprenti-e</v>
      </c>
      <c r="E36" s="279"/>
      <c r="F36" s="276" t="str">
        <f>F41</f>
        <v>Collaborateur-trice
 (non-dipl)</v>
      </c>
      <c r="G36" s="277"/>
      <c r="H36" s="276" t="str">
        <f>H41</f>
        <v>Collaborateur-trice
 (diplômée) 
Niveau 1</v>
      </c>
      <c r="I36" s="277"/>
      <c r="J36" s="276" t="str">
        <f>J41</f>
        <v>Collaborateur-trice
 (diplômée) 
Niveau 2</v>
      </c>
      <c r="K36" s="277"/>
      <c r="L36" s="276" t="str">
        <f>L41</f>
        <v>Collaborateur-trice
responsable (dipl.)
Niveau 3</v>
      </c>
      <c r="M36" s="277"/>
      <c r="N36" s="276" t="str">
        <f t="shared" ref="N36" si="1">N41</f>
        <v>Direction Formée
16 à 40 places</v>
      </c>
      <c r="O36" s="277"/>
      <c r="P36" s="276" t="str">
        <f t="shared" ref="P36" si="2">P41</f>
        <v>Direction
41 à 80 places</v>
      </c>
      <c r="Q36" s="277"/>
      <c r="R36" s="278" t="str">
        <f t="shared" ref="R36" si="3">R41</f>
        <v>Direction 
81 à 150 places</v>
      </c>
      <c r="S36" s="279"/>
      <c r="T36" s="276" t="str">
        <f>T41</f>
        <v>Chef de Service / Coordinateur / Secrétaire Général / Chef d'entreprise
Plus de 150 places</v>
      </c>
      <c r="U36" s="277"/>
      <c r="V36" s="280" t="s">
        <v>7</v>
      </c>
    </row>
    <row r="37" spans="1:22">
      <c r="A37" s="2"/>
      <c r="B37" s="9" t="s">
        <v>5</v>
      </c>
      <c r="C37" s="9" t="s">
        <v>4</v>
      </c>
      <c r="D37" s="9" t="s">
        <v>5</v>
      </c>
      <c r="E37" s="9" t="s">
        <v>4</v>
      </c>
      <c r="F37" s="9" t="s">
        <v>5</v>
      </c>
      <c r="G37" s="9" t="s">
        <v>4</v>
      </c>
      <c r="H37" s="9" t="s">
        <v>5</v>
      </c>
      <c r="I37" s="9" t="s">
        <v>4</v>
      </c>
      <c r="J37" s="9" t="s">
        <v>5</v>
      </c>
      <c r="K37" s="9" t="s">
        <v>4</v>
      </c>
      <c r="L37" s="9" t="s">
        <v>5</v>
      </c>
      <c r="M37" s="9" t="s">
        <v>4</v>
      </c>
      <c r="N37" s="9" t="s">
        <v>5</v>
      </c>
      <c r="O37" s="9" t="s">
        <v>4</v>
      </c>
      <c r="P37" s="9" t="s">
        <v>5</v>
      </c>
      <c r="Q37" s="9" t="s">
        <v>4</v>
      </c>
      <c r="R37" s="9" t="s">
        <v>5</v>
      </c>
      <c r="S37" s="9" t="s">
        <v>4</v>
      </c>
      <c r="T37" s="9" t="s">
        <v>5</v>
      </c>
      <c r="U37" s="9" t="s">
        <v>4</v>
      </c>
      <c r="V37" s="281"/>
    </row>
    <row r="38" spans="1:22">
      <c r="A38" s="4">
        <v>1</v>
      </c>
      <c r="B38" s="3"/>
      <c r="C38" s="3"/>
      <c r="D38" s="3"/>
      <c r="E38" s="3"/>
      <c r="F38" s="3">
        <f t="shared" ref="F38:U38" ca="1" si="4">F8*12/2132*1.1685*1.0833</f>
        <v>29.745603472499997</v>
      </c>
      <c r="G38" s="3">
        <f t="shared" ca="1" si="4"/>
        <v>33.315118637884609</v>
      </c>
      <c r="H38" s="3">
        <f t="shared" ca="1" si="4"/>
        <v>31.532142250384613</v>
      </c>
      <c r="I38" s="3">
        <f t="shared" ca="1" si="4"/>
        <v>37.43395440057693</v>
      </c>
      <c r="J38" s="3">
        <f t="shared" ca="1" si="4"/>
        <v>35.219928776538467</v>
      </c>
      <c r="K38" s="3">
        <f t="shared" ca="1" si="4"/>
        <v>39.940452275192314</v>
      </c>
      <c r="L38" s="3">
        <f t="shared" ca="1" si="4"/>
        <v>39.02349299019231</v>
      </c>
      <c r="M38" s="3">
        <f t="shared" ca="1" si="4"/>
        <v>41.755133937115389</v>
      </c>
      <c r="N38" s="3">
        <f t="shared" ca="1" si="4"/>
        <v>44.808102496730775</v>
      </c>
      <c r="O38" s="3">
        <f t="shared" ca="1" si="4"/>
        <v>50.184818304230781</v>
      </c>
      <c r="P38" s="3">
        <f t="shared" ref="P38:Q38" ca="1" si="5">P8*12/2132*1.1685*1.0833</f>
        <v>45.986184996923072</v>
      </c>
      <c r="Q38" s="3">
        <f t="shared" ca="1" si="5"/>
        <v>51.734101882499999</v>
      </c>
      <c r="R38" s="3">
        <f t="shared" ca="1" si="4"/>
        <v>47.043502463076933</v>
      </c>
      <c r="S38" s="3">
        <f t="shared" ca="1" si="4"/>
        <v>55.224888220384621</v>
      </c>
      <c r="T38" s="3">
        <f t="shared" ca="1" si="4"/>
        <v>50.139575946346163</v>
      </c>
      <c r="U38" s="3">
        <f t="shared" ca="1" si="4"/>
        <v>58.859595129807694</v>
      </c>
      <c r="V38" s="7"/>
    </row>
    <row r="39" spans="1:22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R39" s="108"/>
      <c r="S39" s="108"/>
      <c r="T39" s="108"/>
      <c r="U39" s="108"/>
      <c r="V39" s="109"/>
    </row>
    <row r="40" spans="1:22" ht="23.25">
      <c r="A40" s="96" t="s">
        <v>21</v>
      </c>
    </row>
    <row r="41" spans="1:22" ht="63.6" customHeight="1">
      <c r="A41" s="5" t="s">
        <v>3</v>
      </c>
      <c r="B41" s="278" t="str">
        <f>B2</f>
        <v xml:space="preserve">Stagiaire </v>
      </c>
      <c r="C41" s="279"/>
      <c r="D41" s="278" t="str">
        <f t="shared" ref="D41" si="6">D2</f>
        <v>Apprenti-e</v>
      </c>
      <c r="E41" s="279"/>
      <c r="F41" s="276" t="str">
        <f>F2</f>
        <v>Collaborateur-trice
 (non-dipl)</v>
      </c>
      <c r="G41" s="277"/>
      <c r="H41" s="276" t="str">
        <f t="shared" ref="H41" si="7">H2</f>
        <v>Collaborateur-trice
 (diplômée) 
Niveau 1</v>
      </c>
      <c r="I41" s="277"/>
      <c r="J41" s="276" t="str">
        <f t="shared" ref="J41" si="8">J2</f>
        <v>Collaborateur-trice
 (diplômée) 
Niveau 2</v>
      </c>
      <c r="K41" s="277"/>
      <c r="L41" s="276" t="str">
        <f t="shared" ref="L41" si="9">L2</f>
        <v>Collaborateur-trice
responsable (dipl.)
Niveau 3</v>
      </c>
      <c r="M41" s="277"/>
      <c r="N41" s="276" t="str">
        <f t="shared" ref="N41" si="10">N2</f>
        <v>Direction Formée
16 à 40 places</v>
      </c>
      <c r="O41" s="277"/>
      <c r="P41" s="276" t="str">
        <f t="shared" ref="P41" si="11">P2</f>
        <v>Direction
41 à 80 places</v>
      </c>
      <c r="Q41" s="277"/>
      <c r="R41" s="278" t="str">
        <f t="shared" ref="R41" si="12">R2</f>
        <v>Direction 
81 à 150 places</v>
      </c>
      <c r="S41" s="279"/>
      <c r="T41" s="276" t="str">
        <f t="shared" ref="T41" si="13">T2</f>
        <v>Chef de Service / Coordinateur / Secrétaire Général / Chef d'entreprise
Plus de 150 places</v>
      </c>
      <c r="U41" s="277"/>
      <c r="V41" s="280" t="s">
        <v>7</v>
      </c>
    </row>
    <row r="42" spans="1:22">
      <c r="A42" s="2"/>
      <c r="B42" s="9" t="s">
        <v>5</v>
      </c>
      <c r="C42" s="9" t="s">
        <v>4</v>
      </c>
      <c r="D42" s="9" t="s">
        <v>5</v>
      </c>
      <c r="E42" s="9" t="s">
        <v>4</v>
      </c>
      <c r="F42" s="9" t="s">
        <v>5</v>
      </c>
      <c r="G42" s="9" t="s">
        <v>4</v>
      </c>
      <c r="H42" s="9" t="s">
        <v>5</v>
      </c>
      <c r="I42" s="9" t="s">
        <v>4</v>
      </c>
      <c r="J42" s="9" t="s">
        <v>5</v>
      </c>
      <c r="K42" s="9" t="s">
        <v>4</v>
      </c>
      <c r="L42" s="9" t="s">
        <v>5</v>
      </c>
      <c r="M42" s="9" t="s">
        <v>4</v>
      </c>
      <c r="N42" s="9" t="s">
        <v>5</v>
      </c>
      <c r="O42" s="9" t="s">
        <v>4</v>
      </c>
      <c r="P42" s="9" t="s">
        <v>5</v>
      </c>
      <c r="Q42" s="9" t="s">
        <v>4</v>
      </c>
      <c r="R42" s="9" t="s">
        <v>5</v>
      </c>
      <c r="S42" s="9" t="s">
        <v>4</v>
      </c>
      <c r="T42" s="9" t="s">
        <v>5</v>
      </c>
      <c r="U42" s="9" t="s">
        <v>4</v>
      </c>
      <c r="V42" s="281"/>
    </row>
    <row r="43" spans="1:22">
      <c r="A43" s="4">
        <v>1</v>
      </c>
      <c r="B43" s="3">
        <f>B8*12</f>
        <v>6000</v>
      </c>
      <c r="C43" s="3">
        <f>C8*12</f>
        <v>9000</v>
      </c>
      <c r="D43" s="3">
        <f t="shared" ref="D43:U43" si="14">D8*13</f>
        <v>7800</v>
      </c>
      <c r="E43" s="3">
        <f t="shared" si="14"/>
        <v>8970</v>
      </c>
      <c r="F43" s="3">
        <f t="shared" ca="1" si="14"/>
        <v>54274.35</v>
      </c>
      <c r="G43" s="3">
        <f t="shared" ca="1" si="14"/>
        <v>60787.35</v>
      </c>
      <c r="H43" s="3">
        <f t="shared" ca="1" si="14"/>
        <v>57534.1</v>
      </c>
      <c r="I43" s="3">
        <f t="shared" ca="1" si="14"/>
        <v>68302.650000000009</v>
      </c>
      <c r="J43" s="3">
        <f t="shared" ca="1" si="14"/>
        <v>64262.9</v>
      </c>
      <c r="K43" s="3">
        <f t="shared" ca="1" si="14"/>
        <v>72876.05</v>
      </c>
      <c r="L43" s="3">
        <f t="shared" ca="1" si="14"/>
        <v>71202.950000000012</v>
      </c>
      <c r="M43" s="3">
        <f t="shared" ca="1" si="14"/>
        <v>76187.150000000009</v>
      </c>
      <c r="N43" s="3">
        <f t="shared" ca="1" si="14"/>
        <v>81757.650000000009</v>
      </c>
      <c r="O43" s="3">
        <f t="shared" ca="1" si="14"/>
        <v>91568.1</v>
      </c>
      <c r="P43" s="3">
        <f t="shared" ref="P43:Q58" ca="1" si="15">P8*13</f>
        <v>83907.200000000012</v>
      </c>
      <c r="Q43" s="3">
        <f t="shared" ca="1" si="15"/>
        <v>94394.950000000012</v>
      </c>
      <c r="R43" s="3">
        <f t="shared" ca="1" si="14"/>
        <v>85836.400000000009</v>
      </c>
      <c r="S43" s="3">
        <f t="shared" ca="1" si="14"/>
        <v>100764.3</v>
      </c>
      <c r="T43" s="3">
        <f t="shared" ca="1" si="14"/>
        <v>91485.55</v>
      </c>
      <c r="U43" s="3">
        <f t="shared" ca="1" si="14"/>
        <v>107396.25</v>
      </c>
      <c r="V43" s="7"/>
    </row>
    <row r="44" spans="1:22">
      <c r="A44" s="4">
        <v>2</v>
      </c>
      <c r="B44" s="6"/>
      <c r="C44" s="6"/>
      <c r="D44" s="3">
        <f t="shared" ref="D44:U44" si="16">D9*13</f>
        <v>10400</v>
      </c>
      <c r="E44" s="3">
        <f t="shared" si="16"/>
        <v>11959.999999999998</v>
      </c>
      <c r="F44" s="3">
        <f t="shared" ca="1" si="16"/>
        <v>54477.8</v>
      </c>
      <c r="G44" s="3">
        <f t="shared" ca="1" si="16"/>
        <v>61015.5</v>
      </c>
      <c r="H44" s="3">
        <f t="shared" ca="1" si="16"/>
        <v>58684.6</v>
      </c>
      <c r="I44" s="3">
        <f t="shared" ca="1" si="16"/>
        <v>69668.3</v>
      </c>
      <c r="J44" s="3">
        <f t="shared" ca="1" si="16"/>
        <v>65547.950000000012</v>
      </c>
      <c r="K44" s="3">
        <f t="shared" ca="1" si="16"/>
        <v>74332.700000000012</v>
      </c>
      <c r="L44" s="3">
        <f t="shared" ca="1" si="16"/>
        <v>72626.450000000012</v>
      </c>
      <c r="M44" s="3">
        <f t="shared" ca="1" si="16"/>
        <v>77710.100000000006</v>
      </c>
      <c r="N44" s="3">
        <f t="shared" ca="1" si="16"/>
        <v>83392.400000000009</v>
      </c>
      <c r="O44" s="3">
        <f t="shared" ca="1" si="16"/>
        <v>93399.150000000009</v>
      </c>
      <c r="P44" s="3">
        <f t="shared" ca="1" si="15"/>
        <v>85584.85</v>
      </c>
      <c r="Q44" s="3">
        <f t="shared" ca="1" si="15"/>
        <v>96283.200000000012</v>
      </c>
      <c r="R44" s="3">
        <f t="shared" ca="1" si="16"/>
        <v>87553.700000000012</v>
      </c>
      <c r="S44" s="3">
        <f t="shared" ca="1" si="16"/>
        <v>102779.95000000001</v>
      </c>
      <c r="T44" s="3">
        <f t="shared" ca="1" si="16"/>
        <v>93314.650000000009</v>
      </c>
      <c r="U44" s="3">
        <f t="shared" ca="1" si="16"/>
        <v>109543.2</v>
      </c>
      <c r="V44" s="12">
        <v>2.0066152149944873E-2</v>
      </c>
    </row>
    <row r="45" spans="1:22">
      <c r="A45" s="4">
        <v>3</v>
      </c>
      <c r="B45" s="6"/>
      <c r="C45" s="6"/>
      <c r="D45" s="3">
        <f t="shared" ref="D45:U45" si="17">D10*13</f>
        <v>15600</v>
      </c>
      <c r="E45" s="3">
        <f t="shared" si="17"/>
        <v>17940</v>
      </c>
      <c r="F45" s="3">
        <f t="shared" ca="1" si="17"/>
        <v>54795.65</v>
      </c>
      <c r="G45" s="3">
        <f t="shared" ca="1" si="17"/>
        <v>61371.05</v>
      </c>
      <c r="H45" s="3">
        <f t="shared" ca="1" si="17"/>
        <v>59835.1</v>
      </c>
      <c r="I45" s="3">
        <f t="shared" ca="1" si="17"/>
        <v>71034.600000000006</v>
      </c>
      <c r="J45" s="3">
        <f t="shared" ca="1" si="17"/>
        <v>66833</v>
      </c>
      <c r="K45" s="3">
        <f t="shared" ca="1" si="17"/>
        <v>75790</v>
      </c>
      <c r="L45" s="3">
        <f t="shared" ca="1" si="17"/>
        <v>74049.950000000012</v>
      </c>
      <c r="M45" s="3">
        <f t="shared" ca="1" si="17"/>
        <v>79233.700000000012</v>
      </c>
      <c r="N45" s="3">
        <f t="shared" ca="1" si="17"/>
        <v>85027.8</v>
      </c>
      <c r="O45" s="3">
        <f t="shared" ca="1" si="17"/>
        <v>95230.85</v>
      </c>
      <c r="P45" s="3">
        <f t="shared" ca="1" si="15"/>
        <v>87263.8</v>
      </c>
      <c r="Q45" s="3">
        <f t="shared" ca="1" si="15"/>
        <v>98171.450000000012</v>
      </c>
      <c r="R45" s="3">
        <f t="shared" ca="1" si="17"/>
        <v>89269.700000000012</v>
      </c>
      <c r="S45" s="3">
        <f t="shared" ca="1" si="17"/>
        <v>104794.95000000001</v>
      </c>
      <c r="T45" s="3">
        <f t="shared" ca="1" si="17"/>
        <v>95144.400000000009</v>
      </c>
      <c r="U45" s="3">
        <f t="shared" ca="1" si="17"/>
        <v>111691.45</v>
      </c>
      <c r="V45" s="12">
        <v>1.9455252918287938E-2</v>
      </c>
    </row>
    <row r="46" spans="1:22">
      <c r="A46" s="4">
        <v>4</v>
      </c>
      <c r="B46" s="6"/>
      <c r="C46" s="6"/>
      <c r="D46" s="6"/>
      <c r="E46" s="6"/>
      <c r="F46" s="14">
        <f t="shared" ref="F46:U46" ca="1" si="18">F11*13</f>
        <v>55848.65</v>
      </c>
      <c r="G46" s="14">
        <f t="shared" ca="1" si="18"/>
        <v>62550.8</v>
      </c>
      <c r="H46" s="14">
        <f t="shared" ca="1" si="18"/>
        <v>60986.25</v>
      </c>
      <c r="I46" s="14">
        <f t="shared" ca="1" si="18"/>
        <v>72400.900000000009</v>
      </c>
      <c r="J46" s="14">
        <f t="shared" ca="1" si="18"/>
        <v>68119.350000000006</v>
      </c>
      <c r="K46" s="14">
        <f t="shared" ca="1" si="18"/>
        <v>77248.600000000006</v>
      </c>
      <c r="L46" s="14">
        <f t="shared" ca="1" si="18"/>
        <v>75474.75</v>
      </c>
      <c r="M46" s="14">
        <f t="shared" ca="1" si="18"/>
        <v>80757.950000000012</v>
      </c>
      <c r="N46" s="14">
        <f t="shared" ca="1" si="18"/>
        <v>86662.55</v>
      </c>
      <c r="O46" s="14">
        <f t="shared" ca="1" si="18"/>
        <v>97061.900000000009</v>
      </c>
      <c r="P46" s="14">
        <f t="shared" ca="1" si="15"/>
        <v>88942.1</v>
      </c>
      <c r="Q46" s="14">
        <f t="shared" ca="1" si="15"/>
        <v>100059.70000000001</v>
      </c>
      <c r="R46" s="14">
        <f t="shared" ca="1" si="18"/>
        <v>90986.35</v>
      </c>
      <c r="S46" s="14">
        <f t="shared" ca="1" si="18"/>
        <v>106809.95</v>
      </c>
      <c r="T46" s="14">
        <f t="shared" ca="1" si="18"/>
        <v>96974.150000000009</v>
      </c>
      <c r="U46" s="3">
        <f t="shared" ca="1" si="18"/>
        <v>113839.05</v>
      </c>
      <c r="V46" s="12">
        <v>1.929601357082273E-2</v>
      </c>
    </row>
    <row r="47" spans="1:22">
      <c r="A47" s="4">
        <v>5</v>
      </c>
      <c r="B47" s="6"/>
      <c r="C47" s="6"/>
      <c r="D47" s="6"/>
      <c r="E47" s="6"/>
      <c r="F47" s="14">
        <f t="shared" ref="F47:U47" ca="1" si="19">F12*13</f>
        <v>56902.3</v>
      </c>
      <c r="G47" s="14">
        <f t="shared" ca="1" si="19"/>
        <v>63730.55</v>
      </c>
      <c r="H47" s="14">
        <f t="shared" ca="1" si="19"/>
        <v>62137.4</v>
      </c>
      <c r="I47" s="14">
        <f t="shared" ca="1" si="19"/>
        <v>73767.200000000012</v>
      </c>
      <c r="J47" s="14">
        <f t="shared" ca="1" si="19"/>
        <v>69403.75</v>
      </c>
      <c r="K47" s="14">
        <f t="shared" ca="1" si="19"/>
        <v>78705.25</v>
      </c>
      <c r="L47" s="14">
        <f t="shared" ca="1" si="19"/>
        <v>76898.900000000009</v>
      </c>
      <c r="M47" s="14">
        <f t="shared" ca="1" si="19"/>
        <v>82281.55</v>
      </c>
      <c r="N47" s="14">
        <f t="shared" ca="1" si="19"/>
        <v>88297.950000000012</v>
      </c>
      <c r="O47" s="14">
        <f t="shared" ca="1" si="19"/>
        <v>98893.6</v>
      </c>
      <c r="P47" s="14">
        <f t="shared" ca="1" si="15"/>
        <v>90619.75</v>
      </c>
      <c r="Q47" s="14">
        <f t="shared" ca="1" si="15"/>
        <v>101947.3</v>
      </c>
      <c r="R47" s="14">
        <f t="shared" ca="1" si="19"/>
        <v>92703.650000000009</v>
      </c>
      <c r="S47" s="14">
        <f t="shared" ca="1" si="19"/>
        <v>108825.60000000001</v>
      </c>
      <c r="T47" s="14">
        <f t="shared" ca="1" si="19"/>
        <v>98803.900000000009</v>
      </c>
      <c r="U47" s="3">
        <f t="shared" ca="1" si="19"/>
        <v>115987.3</v>
      </c>
      <c r="V47" s="12">
        <v>1.8930726024547536E-2</v>
      </c>
    </row>
    <row r="48" spans="1:22">
      <c r="A48" s="4">
        <v>6</v>
      </c>
      <c r="B48" s="6"/>
      <c r="C48" s="6"/>
      <c r="D48" s="6"/>
      <c r="E48" s="6"/>
      <c r="F48" s="14">
        <f t="shared" ref="F48:U48" ca="1" si="20">F13*13</f>
        <v>57851.3</v>
      </c>
      <c r="G48" s="14">
        <f t="shared" ca="1" si="20"/>
        <v>64793.3</v>
      </c>
      <c r="H48" s="14">
        <f t="shared" ca="1" si="20"/>
        <v>63172.85</v>
      </c>
      <c r="I48" s="14">
        <f t="shared" ca="1" si="20"/>
        <v>74996.350000000006</v>
      </c>
      <c r="J48" s="14">
        <f t="shared" ca="1" si="20"/>
        <v>70560.100000000006</v>
      </c>
      <c r="K48" s="14">
        <f t="shared" ca="1" si="20"/>
        <v>80016.3</v>
      </c>
      <c r="L48" s="14">
        <f t="shared" ca="1" si="20"/>
        <v>78180.700000000012</v>
      </c>
      <c r="M48" s="14">
        <f t="shared" ca="1" si="20"/>
        <v>83653.05</v>
      </c>
      <c r="N48" s="14">
        <f t="shared" ca="1" si="20"/>
        <v>89769.55</v>
      </c>
      <c r="O48" s="14">
        <f t="shared" ca="1" si="20"/>
        <v>100542</v>
      </c>
      <c r="P48" s="14">
        <f t="shared" ca="1" si="15"/>
        <v>92130.35</v>
      </c>
      <c r="Q48" s="14">
        <f t="shared" ca="1" si="15"/>
        <v>103646.40000000001</v>
      </c>
      <c r="R48" s="14">
        <f t="shared" ca="1" si="20"/>
        <v>94248.700000000012</v>
      </c>
      <c r="S48" s="14">
        <f t="shared" ca="1" si="20"/>
        <v>110639.75</v>
      </c>
      <c r="T48" s="14">
        <f t="shared" ca="1" si="20"/>
        <v>100451</v>
      </c>
      <c r="U48" s="3">
        <f t="shared" ca="1" si="20"/>
        <v>117920.40000000001</v>
      </c>
      <c r="V48" s="12">
        <v>1.6537362188648427E-2</v>
      </c>
    </row>
    <row r="49" spans="1:22">
      <c r="A49" s="4">
        <v>7</v>
      </c>
      <c r="B49" s="6"/>
      <c r="C49" s="6"/>
      <c r="D49" s="6"/>
      <c r="E49" s="6"/>
      <c r="F49" s="14">
        <f t="shared" ref="F49:U49" ca="1" si="21">F14*13</f>
        <v>58799</v>
      </c>
      <c r="G49" s="14">
        <f t="shared" ca="1" si="21"/>
        <v>65855.400000000009</v>
      </c>
      <c r="H49" s="14">
        <f t="shared" ca="1" si="21"/>
        <v>64208.3</v>
      </c>
      <c r="I49" s="14">
        <f t="shared" ca="1" si="21"/>
        <v>76225.5</v>
      </c>
      <c r="J49" s="14">
        <f t="shared" ca="1" si="21"/>
        <v>71717.75</v>
      </c>
      <c r="K49" s="14">
        <f t="shared" ca="1" si="21"/>
        <v>81329.3</v>
      </c>
      <c r="L49" s="14">
        <f t="shared" ca="1" si="21"/>
        <v>79461.850000000006</v>
      </c>
      <c r="M49" s="14">
        <f t="shared" ca="1" si="21"/>
        <v>85023.900000000009</v>
      </c>
      <c r="N49" s="14">
        <f t="shared" ca="1" si="21"/>
        <v>91240.5</v>
      </c>
      <c r="O49" s="14">
        <f t="shared" ca="1" si="21"/>
        <v>102189.75</v>
      </c>
      <c r="P49" s="14">
        <f t="shared" ca="1" si="15"/>
        <v>93639.650000000009</v>
      </c>
      <c r="Q49" s="14">
        <f t="shared" ca="1" si="15"/>
        <v>105344.85</v>
      </c>
      <c r="R49" s="14">
        <f t="shared" ca="1" si="21"/>
        <v>95793.1</v>
      </c>
      <c r="S49" s="14">
        <f t="shared" ca="1" si="21"/>
        <v>112452.6</v>
      </c>
      <c r="T49" s="14">
        <f t="shared" ca="1" si="21"/>
        <v>102097.45000000001</v>
      </c>
      <c r="U49" s="3">
        <f t="shared" ca="1" si="21"/>
        <v>119853.5</v>
      </c>
      <c r="V49" s="12">
        <v>1.6469170516167905E-2</v>
      </c>
    </row>
    <row r="50" spans="1:22">
      <c r="A50" s="4">
        <v>8</v>
      </c>
      <c r="B50" s="6"/>
      <c r="C50" s="6"/>
      <c r="D50" s="6"/>
      <c r="E50" s="6"/>
      <c r="F50" s="14">
        <f t="shared" ref="F50:U50" ca="1" si="22">F15*13</f>
        <v>59747.35</v>
      </c>
      <c r="G50" s="14">
        <f t="shared" ca="1" si="22"/>
        <v>66917.5</v>
      </c>
      <c r="H50" s="14">
        <f t="shared" ca="1" si="22"/>
        <v>65243.75</v>
      </c>
      <c r="I50" s="14">
        <f t="shared" ca="1" si="22"/>
        <v>77455.3</v>
      </c>
      <c r="J50" s="14">
        <f t="shared" ca="1" si="22"/>
        <v>72874.100000000006</v>
      </c>
      <c r="K50" s="14">
        <f t="shared" ca="1" si="22"/>
        <v>82640.350000000006</v>
      </c>
      <c r="L50" s="14">
        <f t="shared" ca="1" si="22"/>
        <v>80743.650000000009</v>
      </c>
      <c r="M50" s="14">
        <f t="shared" ca="1" si="22"/>
        <v>86395.400000000009</v>
      </c>
      <c r="N50" s="14">
        <f t="shared" ca="1" si="22"/>
        <v>92712.75</v>
      </c>
      <c r="O50" s="14">
        <f t="shared" ca="1" si="22"/>
        <v>103838.15000000001</v>
      </c>
      <c r="P50" s="14">
        <f t="shared" ca="1" si="15"/>
        <v>95150.900000000009</v>
      </c>
      <c r="Q50" s="14">
        <f t="shared" ca="1" si="15"/>
        <v>107044.6</v>
      </c>
      <c r="R50" s="14">
        <f t="shared" ca="1" si="22"/>
        <v>97338.8</v>
      </c>
      <c r="S50" s="14">
        <f t="shared" ca="1" si="22"/>
        <v>114266.75</v>
      </c>
      <c r="T50" s="14">
        <f t="shared" ca="1" si="22"/>
        <v>103744.55</v>
      </c>
      <c r="U50" s="3">
        <f t="shared" ca="1" si="22"/>
        <v>121787.25</v>
      </c>
      <c r="V50" s="12">
        <v>1.6202331555028652E-2</v>
      </c>
    </row>
    <row r="51" spans="1:22">
      <c r="A51" s="4">
        <v>9</v>
      </c>
      <c r="B51" s="6"/>
      <c r="C51" s="6"/>
      <c r="D51" s="6"/>
      <c r="E51" s="6"/>
      <c r="F51" s="14">
        <f t="shared" ref="F51:U51" ca="1" si="23">F16*13</f>
        <v>60696.35</v>
      </c>
      <c r="G51" s="14">
        <f t="shared" ca="1" si="23"/>
        <v>67979.600000000006</v>
      </c>
      <c r="H51" s="14">
        <f t="shared" ca="1" si="23"/>
        <v>66279.200000000012</v>
      </c>
      <c r="I51" s="14">
        <f t="shared" ca="1" si="23"/>
        <v>78684.450000000012</v>
      </c>
      <c r="J51" s="14">
        <f t="shared" ca="1" si="23"/>
        <v>74030.450000000012</v>
      </c>
      <c r="K51" s="14">
        <f t="shared" ca="1" si="23"/>
        <v>83952.05</v>
      </c>
      <c r="L51" s="14">
        <f t="shared" ca="1" si="23"/>
        <v>82026.100000000006</v>
      </c>
      <c r="M51" s="14">
        <f t="shared" ca="1" si="23"/>
        <v>87767.55</v>
      </c>
      <c r="N51" s="14">
        <f t="shared" ca="1" si="23"/>
        <v>94184.35</v>
      </c>
      <c r="O51" s="14">
        <f t="shared" ca="1" si="23"/>
        <v>105485.90000000001</v>
      </c>
      <c r="P51" s="14">
        <f t="shared" ca="1" si="15"/>
        <v>96660.85</v>
      </c>
      <c r="Q51" s="14">
        <f t="shared" ca="1" si="15"/>
        <v>108743.7</v>
      </c>
      <c r="R51" s="14">
        <f t="shared" ca="1" si="23"/>
        <v>98883.85</v>
      </c>
      <c r="S51" s="14">
        <f t="shared" ca="1" si="23"/>
        <v>116080.90000000001</v>
      </c>
      <c r="T51" s="14">
        <f t="shared" ca="1" si="23"/>
        <v>105391</v>
      </c>
      <c r="U51" s="3">
        <f t="shared" ca="1" si="23"/>
        <v>123719.7</v>
      </c>
      <c r="V51" s="12">
        <v>1.574956251215244E-2</v>
      </c>
    </row>
    <row r="52" spans="1:22">
      <c r="A52" s="4">
        <v>10</v>
      </c>
      <c r="B52" s="6"/>
      <c r="C52" s="6"/>
      <c r="D52" s="6"/>
      <c r="E52" s="6"/>
      <c r="F52" s="14">
        <f t="shared" ref="F52:U52" ca="1" si="24">F17*13</f>
        <v>61644.700000000004</v>
      </c>
      <c r="G52" s="14">
        <f t="shared" ca="1" si="24"/>
        <v>69041.700000000012</v>
      </c>
      <c r="H52" s="14">
        <f t="shared" ca="1" si="24"/>
        <v>67315.3</v>
      </c>
      <c r="I52" s="14">
        <f t="shared" ca="1" si="24"/>
        <v>79914.25</v>
      </c>
      <c r="J52" s="14">
        <f t="shared" ca="1" si="24"/>
        <v>75188.100000000006</v>
      </c>
      <c r="K52" s="14">
        <f t="shared" ca="1" si="24"/>
        <v>85264.400000000009</v>
      </c>
      <c r="L52" s="14">
        <f t="shared" ca="1" si="24"/>
        <v>83307.25</v>
      </c>
      <c r="M52" s="14">
        <f t="shared" ca="1" si="24"/>
        <v>89138.400000000009</v>
      </c>
      <c r="N52" s="14">
        <f t="shared" ca="1" si="24"/>
        <v>95655.3</v>
      </c>
      <c r="O52" s="14">
        <f t="shared" ca="1" si="24"/>
        <v>107134.3</v>
      </c>
      <c r="P52" s="14">
        <f t="shared" ca="1" si="15"/>
        <v>98171.450000000012</v>
      </c>
      <c r="Q52" s="14">
        <f t="shared" ca="1" si="15"/>
        <v>110442.8</v>
      </c>
      <c r="R52" s="14">
        <f t="shared" ca="1" si="24"/>
        <v>100428.90000000001</v>
      </c>
      <c r="S52" s="14">
        <f t="shared" ca="1" si="24"/>
        <v>117894.40000000001</v>
      </c>
      <c r="T52" s="14">
        <f t="shared" ca="1" si="24"/>
        <v>107037.45</v>
      </c>
      <c r="U52" s="3">
        <f t="shared" ca="1" si="24"/>
        <v>125652.8</v>
      </c>
      <c r="V52" s="12">
        <v>1.569678407350689E-2</v>
      </c>
    </row>
    <row r="53" spans="1:22">
      <c r="A53" s="4">
        <v>11</v>
      </c>
      <c r="B53" s="6"/>
      <c r="C53" s="6"/>
      <c r="D53" s="6"/>
      <c r="E53" s="6"/>
      <c r="F53" s="14">
        <f t="shared" ref="F53:U53" ca="1" si="25">F18*13</f>
        <v>62592.4</v>
      </c>
      <c r="G53" s="14">
        <f t="shared" ca="1" si="25"/>
        <v>70103.150000000009</v>
      </c>
      <c r="H53" s="14">
        <f t="shared" ca="1" si="25"/>
        <v>68350.75</v>
      </c>
      <c r="I53" s="14">
        <f t="shared" ca="1" si="25"/>
        <v>81143.400000000009</v>
      </c>
      <c r="J53" s="14">
        <f t="shared" ca="1" si="25"/>
        <v>76344.450000000012</v>
      </c>
      <c r="K53" s="14">
        <f t="shared" ca="1" si="25"/>
        <v>86576.1</v>
      </c>
      <c r="L53" s="14">
        <f t="shared" ca="1" si="25"/>
        <v>84589.05</v>
      </c>
      <c r="M53" s="14">
        <f t="shared" ca="1" si="25"/>
        <v>90509.900000000009</v>
      </c>
      <c r="N53" s="14">
        <f t="shared" ca="1" si="25"/>
        <v>97128.200000000012</v>
      </c>
      <c r="O53" s="14">
        <f t="shared" ca="1" si="25"/>
        <v>108783.35</v>
      </c>
      <c r="P53" s="14">
        <f t="shared" ca="1" si="15"/>
        <v>99682.05</v>
      </c>
      <c r="Q53" s="14">
        <f t="shared" ca="1" si="15"/>
        <v>112141.90000000001</v>
      </c>
      <c r="R53" s="14">
        <f t="shared" ca="1" si="25"/>
        <v>101973.3</v>
      </c>
      <c r="S53" s="14">
        <f t="shared" ca="1" si="25"/>
        <v>119707.90000000001</v>
      </c>
      <c r="T53" s="14">
        <f t="shared" ca="1" si="25"/>
        <v>108684.55</v>
      </c>
      <c r="U53" s="3">
        <f t="shared" ca="1" si="25"/>
        <v>127585.90000000001</v>
      </c>
      <c r="V53" s="12">
        <v>1.5454202789295138E-2</v>
      </c>
    </row>
    <row r="54" spans="1:22">
      <c r="A54" s="4">
        <v>12</v>
      </c>
      <c r="B54" s="6"/>
      <c r="C54" s="6"/>
      <c r="D54" s="6"/>
      <c r="E54" s="6"/>
      <c r="F54" s="3">
        <f t="shared" ref="F54:U54" ca="1" si="26">F19*13</f>
        <v>63436.1</v>
      </c>
      <c r="G54" s="3">
        <f t="shared" ca="1" si="26"/>
        <v>71048.25</v>
      </c>
      <c r="H54" s="14">
        <f t="shared" ca="1" si="26"/>
        <v>69271.150000000009</v>
      </c>
      <c r="I54" s="14">
        <f t="shared" ca="1" si="26"/>
        <v>82236.700000000012</v>
      </c>
      <c r="J54" s="14">
        <f t="shared" ca="1" si="26"/>
        <v>77372.75</v>
      </c>
      <c r="K54" s="14">
        <f t="shared" ca="1" si="26"/>
        <v>87742.200000000012</v>
      </c>
      <c r="L54" s="14">
        <f t="shared" ca="1" si="26"/>
        <v>85727.85</v>
      </c>
      <c r="M54" s="14">
        <f t="shared" ca="1" si="26"/>
        <v>91729.3</v>
      </c>
      <c r="N54" s="14">
        <f t="shared" ca="1" si="26"/>
        <v>98436</v>
      </c>
      <c r="O54" s="14">
        <f t="shared" ca="1" si="26"/>
        <v>110248.45</v>
      </c>
      <c r="P54" s="14">
        <f t="shared" ca="1" si="15"/>
        <v>101024.3</v>
      </c>
      <c r="Q54" s="14">
        <f t="shared" ca="1" si="15"/>
        <v>113651.85</v>
      </c>
      <c r="R54" s="14">
        <f t="shared" ca="1" si="26"/>
        <v>103347.40000000001</v>
      </c>
      <c r="S54" s="14">
        <f t="shared" ca="1" si="26"/>
        <v>121320.55</v>
      </c>
      <c r="T54" s="14">
        <f t="shared" ca="1" si="26"/>
        <v>110148.35</v>
      </c>
      <c r="U54" s="3">
        <f t="shared" ca="1" si="26"/>
        <v>129304.5</v>
      </c>
      <c r="V54" s="12">
        <v>1.3363028953229399E-2</v>
      </c>
    </row>
    <row r="55" spans="1:22">
      <c r="A55" s="4">
        <v>13</v>
      </c>
      <c r="B55" s="6"/>
      <c r="C55" s="6"/>
      <c r="D55" s="6"/>
      <c r="E55" s="6"/>
      <c r="F55" s="3">
        <f t="shared" ref="F55:U55" ca="1" si="27">F20*13</f>
        <v>64279.15</v>
      </c>
      <c r="G55" s="3">
        <f t="shared" ca="1" si="27"/>
        <v>71992.700000000012</v>
      </c>
      <c r="H55" s="14">
        <f t="shared" ca="1" si="27"/>
        <v>70191.55</v>
      </c>
      <c r="I55" s="14">
        <f t="shared" ca="1" si="27"/>
        <v>83328.700000000012</v>
      </c>
      <c r="J55" s="14">
        <f t="shared" ca="1" si="27"/>
        <v>78401.05</v>
      </c>
      <c r="K55" s="14">
        <f t="shared" ca="1" si="27"/>
        <v>88908.3</v>
      </c>
      <c r="L55" s="14">
        <f t="shared" ca="1" si="27"/>
        <v>86866.650000000009</v>
      </c>
      <c r="M55" s="14">
        <f t="shared" ca="1" si="27"/>
        <v>92947.400000000009</v>
      </c>
      <c r="N55" s="14">
        <f t="shared" ca="1" si="27"/>
        <v>99743.8</v>
      </c>
      <c r="O55" s="14">
        <f t="shared" ca="1" si="27"/>
        <v>111712.90000000001</v>
      </c>
      <c r="P55" s="14">
        <f t="shared" ca="1" si="15"/>
        <v>102367.20000000001</v>
      </c>
      <c r="Q55" s="14">
        <f t="shared" ca="1" si="15"/>
        <v>115163.1</v>
      </c>
      <c r="R55" s="14">
        <f t="shared" ca="1" si="27"/>
        <v>104720.85</v>
      </c>
      <c r="S55" s="14">
        <f t="shared" ca="1" si="27"/>
        <v>122933.2</v>
      </c>
      <c r="T55" s="14">
        <f t="shared" ca="1" si="27"/>
        <v>111611.5</v>
      </c>
      <c r="U55" s="3">
        <f t="shared" ca="1" si="27"/>
        <v>131022.45000000001</v>
      </c>
      <c r="V55" s="12">
        <v>1.3369963369963369E-2</v>
      </c>
    </row>
    <row r="56" spans="1:22">
      <c r="A56" s="4">
        <v>14</v>
      </c>
      <c r="B56" s="6"/>
      <c r="C56" s="6"/>
      <c r="D56" s="6"/>
      <c r="E56" s="6"/>
      <c r="F56" s="3">
        <f t="shared" ref="F56:U56" ca="1" si="28">F21*13</f>
        <v>65121.55</v>
      </c>
      <c r="G56" s="3">
        <f t="shared" ca="1" si="28"/>
        <v>72936.5</v>
      </c>
      <c r="H56" s="3">
        <f t="shared" ca="1" si="28"/>
        <v>71111.950000000012</v>
      </c>
      <c r="I56" s="3">
        <f t="shared" ca="1" si="28"/>
        <v>84422</v>
      </c>
      <c r="J56" s="3">
        <f t="shared" ca="1" si="28"/>
        <v>79429.350000000006</v>
      </c>
      <c r="K56" s="3">
        <f t="shared" ca="1" si="28"/>
        <v>90074.400000000009</v>
      </c>
      <c r="L56" s="3">
        <f t="shared" ca="1" si="28"/>
        <v>88006.75</v>
      </c>
      <c r="M56" s="3">
        <f t="shared" ca="1" si="28"/>
        <v>94167.450000000012</v>
      </c>
      <c r="N56" s="3">
        <f t="shared" ca="1" si="28"/>
        <v>101052.25</v>
      </c>
      <c r="O56" s="3">
        <f t="shared" ca="1" si="28"/>
        <v>113178.65000000001</v>
      </c>
      <c r="P56" s="3">
        <f t="shared" ca="1" si="15"/>
        <v>103709.45000000001</v>
      </c>
      <c r="Q56" s="3">
        <f t="shared" ca="1" si="15"/>
        <v>116673.05</v>
      </c>
      <c r="R56" s="3">
        <f t="shared" ca="1" si="28"/>
        <v>106093.65000000001</v>
      </c>
      <c r="S56" s="3">
        <f t="shared" ca="1" si="28"/>
        <v>124544.55</v>
      </c>
      <c r="T56" s="3">
        <f t="shared" ca="1" si="28"/>
        <v>113075.3</v>
      </c>
      <c r="U56" s="3">
        <f t="shared" ca="1" si="28"/>
        <v>132740.40000000002</v>
      </c>
      <c r="V56" s="12">
        <v>1.3012832098319176E-2</v>
      </c>
    </row>
    <row r="57" spans="1:22">
      <c r="A57" s="4">
        <v>15</v>
      </c>
      <c r="B57" s="6"/>
      <c r="C57" s="6"/>
      <c r="D57" s="6"/>
      <c r="E57" s="6"/>
      <c r="F57" s="3">
        <f t="shared" ref="F57:U57" ca="1" si="29">F22*13</f>
        <v>65965.25</v>
      </c>
      <c r="G57" s="3">
        <f t="shared" ca="1" si="29"/>
        <v>73880.950000000012</v>
      </c>
      <c r="H57" s="3">
        <f t="shared" ca="1" si="29"/>
        <v>72032.350000000006</v>
      </c>
      <c r="I57" s="3">
        <f t="shared" ca="1" si="29"/>
        <v>85514.650000000009</v>
      </c>
      <c r="J57" s="3">
        <f t="shared" ca="1" si="29"/>
        <v>80457</v>
      </c>
      <c r="K57" s="3">
        <f t="shared" ca="1" si="29"/>
        <v>91239.85</v>
      </c>
      <c r="L57" s="3">
        <f t="shared" ca="1" si="29"/>
        <v>89145.55</v>
      </c>
      <c r="M57" s="3">
        <f t="shared" ca="1" si="29"/>
        <v>95385.55</v>
      </c>
      <c r="N57" s="3">
        <f t="shared" ca="1" si="29"/>
        <v>102360.05</v>
      </c>
      <c r="O57" s="3">
        <f t="shared" ca="1" si="29"/>
        <v>114643.1</v>
      </c>
      <c r="P57" s="3">
        <f t="shared" ca="1" si="15"/>
        <v>105052.35</v>
      </c>
      <c r="Q57" s="3">
        <f t="shared" ca="1" si="15"/>
        <v>118183.65000000001</v>
      </c>
      <c r="R57" s="3">
        <f t="shared" ca="1" si="29"/>
        <v>107467.1</v>
      </c>
      <c r="S57" s="3">
        <f t="shared" ca="1" si="29"/>
        <v>126157.2</v>
      </c>
      <c r="T57" s="3">
        <f t="shared" ca="1" si="29"/>
        <v>114539.75</v>
      </c>
      <c r="U57" s="3">
        <f t="shared" ca="1" si="29"/>
        <v>134459.65000000002</v>
      </c>
      <c r="V57" s="12">
        <v>1.3024085637823372E-2</v>
      </c>
    </row>
    <row r="58" spans="1:22">
      <c r="A58" s="4">
        <v>16</v>
      </c>
      <c r="B58" s="6"/>
      <c r="C58" s="6"/>
      <c r="D58" s="6"/>
      <c r="E58" s="6"/>
      <c r="F58" s="3">
        <f t="shared" ref="F58:U58" ca="1" si="30">F23*13</f>
        <v>66807.650000000009</v>
      </c>
      <c r="G58" s="3">
        <f t="shared" ca="1" si="30"/>
        <v>74824.75</v>
      </c>
      <c r="H58" s="3">
        <f t="shared" ca="1" si="30"/>
        <v>72952.75</v>
      </c>
      <c r="I58" s="3">
        <f t="shared" ca="1" si="30"/>
        <v>86607.3</v>
      </c>
      <c r="J58" s="3">
        <f t="shared" ca="1" si="30"/>
        <v>81484.650000000009</v>
      </c>
      <c r="K58" s="3">
        <f t="shared" ca="1" si="30"/>
        <v>92405.3</v>
      </c>
      <c r="L58" s="3">
        <f t="shared" ca="1" si="30"/>
        <v>90284.35</v>
      </c>
      <c r="M58" s="3">
        <f t="shared" ca="1" si="30"/>
        <v>96604.3</v>
      </c>
      <c r="N58" s="3">
        <f t="shared" ca="1" si="30"/>
        <v>103667.85</v>
      </c>
      <c r="O58" s="3">
        <f t="shared" ca="1" si="30"/>
        <v>116108.2</v>
      </c>
      <c r="P58" s="3">
        <f t="shared" ca="1" si="15"/>
        <v>106394.6</v>
      </c>
      <c r="Q58" s="3">
        <f t="shared" ca="1" si="15"/>
        <v>119693.6</v>
      </c>
      <c r="R58" s="3">
        <f t="shared" ca="1" si="30"/>
        <v>108840.55</v>
      </c>
      <c r="S58" s="3">
        <f t="shared" ca="1" si="30"/>
        <v>127769.20000000001</v>
      </c>
      <c r="T58" s="3">
        <f t="shared" ca="1" si="30"/>
        <v>116002.90000000001</v>
      </c>
      <c r="U58" s="3">
        <f t="shared" ca="1" si="30"/>
        <v>136176.95000000001</v>
      </c>
      <c r="V58" s="12">
        <v>1.2680521310320535E-2</v>
      </c>
    </row>
    <row r="59" spans="1:22">
      <c r="A59" s="4">
        <v>17</v>
      </c>
      <c r="B59" s="6"/>
      <c r="C59" s="6"/>
      <c r="D59" s="6"/>
      <c r="E59" s="6"/>
      <c r="F59" s="3">
        <f t="shared" ref="F59:U59" ca="1" si="31">F24*13</f>
        <v>67650.700000000012</v>
      </c>
      <c r="G59" s="3">
        <f t="shared" ca="1" si="31"/>
        <v>75769.200000000012</v>
      </c>
      <c r="H59" s="3">
        <f t="shared" ca="1" si="31"/>
        <v>73873.8</v>
      </c>
      <c r="I59" s="3">
        <f t="shared" ca="1" si="31"/>
        <v>87700.6</v>
      </c>
      <c r="J59" s="3">
        <f t="shared" ca="1" si="31"/>
        <v>82513.600000000006</v>
      </c>
      <c r="K59" s="3">
        <f t="shared" ca="1" si="31"/>
        <v>93572.05</v>
      </c>
      <c r="L59" s="3">
        <f t="shared" ca="1" si="31"/>
        <v>91424.450000000012</v>
      </c>
      <c r="M59" s="3">
        <f t="shared" ca="1" si="31"/>
        <v>97824.35</v>
      </c>
      <c r="N59" s="3">
        <f t="shared" ca="1" si="31"/>
        <v>104976.3</v>
      </c>
      <c r="O59" s="3">
        <f t="shared" ca="1" si="31"/>
        <v>117573.95</v>
      </c>
      <c r="P59" s="3">
        <f t="shared" ref="P59:Q68" ca="1" si="32">P24*13</f>
        <v>107737.5</v>
      </c>
      <c r="Q59" s="3">
        <f t="shared" ca="1" si="32"/>
        <v>121204.2</v>
      </c>
      <c r="R59" s="3">
        <f t="shared" ca="1" si="31"/>
        <v>110213.35</v>
      </c>
      <c r="S59" s="3">
        <f t="shared" ca="1" si="31"/>
        <v>129381.20000000001</v>
      </c>
      <c r="T59" s="3">
        <f t="shared" ca="1" si="31"/>
        <v>117466.7</v>
      </c>
      <c r="U59" s="3">
        <f t="shared" ca="1" si="31"/>
        <v>137896.20000000001</v>
      </c>
      <c r="V59" s="12">
        <v>1.2695652173913044E-2</v>
      </c>
    </row>
    <row r="60" spans="1:22">
      <c r="A60" s="4">
        <v>18</v>
      </c>
      <c r="B60" s="6"/>
      <c r="C60" s="6"/>
      <c r="D60" s="6"/>
      <c r="E60" s="6"/>
      <c r="F60" s="3">
        <f t="shared" ref="F60:U60" ca="1" si="33">F25*13</f>
        <v>68388.450000000012</v>
      </c>
      <c r="G60" s="3">
        <f t="shared" ca="1" si="33"/>
        <v>76595.350000000006</v>
      </c>
      <c r="H60" s="3">
        <f t="shared" ca="1" si="33"/>
        <v>74679.8</v>
      </c>
      <c r="I60" s="3">
        <f t="shared" ca="1" si="33"/>
        <v>88657.400000000009</v>
      </c>
      <c r="J60" s="3">
        <f t="shared" ca="1" si="33"/>
        <v>83413.200000000012</v>
      </c>
      <c r="K60" s="3">
        <f t="shared" ca="1" si="33"/>
        <v>94591.900000000009</v>
      </c>
      <c r="L60" s="3">
        <f t="shared" ca="1" si="33"/>
        <v>92421.55</v>
      </c>
      <c r="M60" s="3">
        <f t="shared" ca="1" si="33"/>
        <v>98891</v>
      </c>
      <c r="N60" s="3">
        <f t="shared" ca="1" si="33"/>
        <v>106120.95000000001</v>
      </c>
      <c r="O60" s="3">
        <f t="shared" ca="1" si="33"/>
        <v>118855.1</v>
      </c>
      <c r="P60" s="3">
        <f t="shared" ca="1" si="32"/>
        <v>108911.40000000001</v>
      </c>
      <c r="Q60" s="3">
        <f t="shared" ca="1" si="32"/>
        <v>122525.65000000001</v>
      </c>
      <c r="R60" s="3">
        <f t="shared" ca="1" si="33"/>
        <v>111415.85</v>
      </c>
      <c r="S60" s="3">
        <f t="shared" ca="1" si="33"/>
        <v>130792.35</v>
      </c>
      <c r="T60" s="3">
        <f t="shared" ca="1" si="33"/>
        <v>118747.85</v>
      </c>
      <c r="U60" s="3">
        <f t="shared" ca="1" si="33"/>
        <v>139399.65000000002</v>
      </c>
      <c r="V60" s="12">
        <v>1.0819165378670788E-2</v>
      </c>
    </row>
    <row r="61" spans="1:22">
      <c r="A61" s="4">
        <v>19</v>
      </c>
      <c r="B61" s="6"/>
      <c r="C61" s="6"/>
      <c r="D61" s="6"/>
      <c r="E61" s="6"/>
      <c r="F61" s="3">
        <f t="shared" ref="F61:U61" ca="1" si="34">F26*13</f>
        <v>69126.200000000012</v>
      </c>
      <c r="G61" s="3">
        <f t="shared" ca="1" si="34"/>
        <v>77420.850000000006</v>
      </c>
      <c r="H61" s="3">
        <f t="shared" ca="1" si="34"/>
        <v>75485.150000000009</v>
      </c>
      <c r="I61" s="3">
        <f t="shared" ca="1" si="34"/>
        <v>89612.900000000009</v>
      </c>
      <c r="J61" s="3">
        <f t="shared" ca="1" si="34"/>
        <v>84312.8</v>
      </c>
      <c r="K61" s="3">
        <f t="shared" ca="1" si="34"/>
        <v>95612.400000000009</v>
      </c>
      <c r="L61" s="3">
        <f t="shared" ca="1" si="34"/>
        <v>93418</v>
      </c>
      <c r="M61" s="3">
        <f t="shared" ca="1" si="34"/>
        <v>99957.650000000009</v>
      </c>
      <c r="N61" s="3">
        <f t="shared" ca="1" si="34"/>
        <v>107265.60000000001</v>
      </c>
      <c r="O61" s="3">
        <f t="shared" ca="1" si="34"/>
        <v>120137.55</v>
      </c>
      <c r="P61" s="3">
        <f t="shared" ca="1" si="32"/>
        <v>110085.95</v>
      </c>
      <c r="Q61" s="3">
        <f t="shared" ca="1" si="32"/>
        <v>123846.45</v>
      </c>
      <c r="R61" s="3">
        <f t="shared" ca="1" si="34"/>
        <v>112617.05</v>
      </c>
      <c r="S61" s="3">
        <f t="shared" ca="1" si="34"/>
        <v>132202.85</v>
      </c>
      <c r="T61" s="3">
        <f t="shared" ca="1" si="34"/>
        <v>120027.7</v>
      </c>
      <c r="U61" s="3">
        <f t="shared" ca="1" si="34"/>
        <v>140902.45000000001</v>
      </c>
      <c r="V61" s="12">
        <v>1.0873258579680599E-2</v>
      </c>
    </row>
    <row r="62" spans="1:22">
      <c r="A62" s="4">
        <v>20</v>
      </c>
      <c r="B62" s="6"/>
      <c r="C62" s="6"/>
      <c r="D62" s="6"/>
      <c r="E62" s="6"/>
      <c r="F62" s="3">
        <f t="shared" ref="F62:U62" ca="1" si="35">F27*13</f>
        <v>69863.950000000012</v>
      </c>
      <c r="G62" s="3">
        <f t="shared" ca="1" si="35"/>
        <v>78247.650000000009</v>
      </c>
      <c r="H62" s="3">
        <f t="shared" ca="1" si="35"/>
        <v>76290.5</v>
      </c>
      <c r="I62" s="3">
        <f t="shared" ca="1" si="35"/>
        <v>90569.05</v>
      </c>
      <c r="J62" s="3">
        <f t="shared" ca="1" si="35"/>
        <v>85213.05</v>
      </c>
      <c r="K62" s="3">
        <f t="shared" ca="1" si="35"/>
        <v>96632.900000000009</v>
      </c>
      <c r="L62" s="3">
        <f t="shared" ca="1" si="35"/>
        <v>94415.1</v>
      </c>
      <c r="M62" s="3">
        <f t="shared" ca="1" si="35"/>
        <v>101024.3</v>
      </c>
      <c r="N62" s="3">
        <f t="shared" ca="1" si="35"/>
        <v>108409.60000000001</v>
      </c>
      <c r="O62" s="3">
        <f t="shared" ca="1" si="35"/>
        <v>121418.7</v>
      </c>
      <c r="P62" s="3">
        <f t="shared" ca="1" si="32"/>
        <v>111261.15000000001</v>
      </c>
      <c r="Q62" s="3">
        <f t="shared" ca="1" si="32"/>
        <v>125168.55</v>
      </c>
      <c r="R62" s="3">
        <f t="shared" ca="1" si="35"/>
        <v>113819.55</v>
      </c>
      <c r="S62" s="3">
        <f t="shared" ca="1" si="35"/>
        <v>133614</v>
      </c>
      <c r="T62" s="3">
        <f t="shared" ca="1" si="35"/>
        <v>121308.85</v>
      </c>
      <c r="U62" s="3">
        <f t="shared" ca="1" si="35"/>
        <v>142406.55000000002</v>
      </c>
      <c r="V62" s="12">
        <v>1.0588235294117647E-2</v>
      </c>
    </row>
    <row r="63" spans="1:22">
      <c r="A63" s="4">
        <v>21</v>
      </c>
      <c r="B63" s="6"/>
      <c r="C63" s="6"/>
      <c r="D63" s="6"/>
      <c r="E63" s="6"/>
      <c r="F63" s="3">
        <f t="shared" ref="F63:U63" ca="1" si="36">F28*13</f>
        <v>70601.700000000012</v>
      </c>
      <c r="G63" s="3">
        <f t="shared" ca="1" si="36"/>
        <v>79073.8</v>
      </c>
      <c r="H63" s="3">
        <f t="shared" ca="1" si="36"/>
        <v>77095.850000000006</v>
      </c>
      <c r="I63" s="3">
        <f t="shared" ca="1" si="36"/>
        <v>91525.200000000012</v>
      </c>
      <c r="J63" s="3">
        <f t="shared" ca="1" si="36"/>
        <v>86112</v>
      </c>
      <c r="K63" s="3">
        <f t="shared" ca="1" si="36"/>
        <v>97652.75</v>
      </c>
      <c r="L63" s="3">
        <f t="shared" ca="1" si="36"/>
        <v>95411.55</v>
      </c>
      <c r="M63" s="3">
        <f t="shared" ca="1" si="36"/>
        <v>102090.3</v>
      </c>
      <c r="N63" s="3">
        <f t="shared" ca="1" si="36"/>
        <v>109554.90000000001</v>
      </c>
      <c r="O63" s="3">
        <f t="shared" ca="1" si="36"/>
        <v>122701.15000000001</v>
      </c>
      <c r="P63" s="3">
        <f t="shared" ca="1" si="32"/>
        <v>112435.05</v>
      </c>
      <c r="Q63" s="3">
        <f t="shared" ca="1" si="32"/>
        <v>126489.35</v>
      </c>
      <c r="R63" s="3">
        <f t="shared" ca="1" si="36"/>
        <v>115020.1</v>
      </c>
      <c r="S63" s="3">
        <f t="shared" ca="1" si="36"/>
        <v>135023.85</v>
      </c>
      <c r="T63" s="3">
        <f t="shared" ca="1" si="36"/>
        <v>122590</v>
      </c>
      <c r="U63" s="3">
        <f t="shared" ca="1" si="36"/>
        <v>143910</v>
      </c>
      <c r="V63" s="12">
        <v>1.0643605521370364E-2</v>
      </c>
    </row>
    <row r="64" spans="1:22">
      <c r="A64" s="4">
        <v>22</v>
      </c>
      <c r="B64" s="6"/>
      <c r="C64" s="6"/>
      <c r="D64" s="6"/>
      <c r="E64" s="6"/>
      <c r="F64" s="3">
        <f t="shared" ref="F64:U64" ca="1" si="37">F29*13</f>
        <v>71338.8</v>
      </c>
      <c r="G64" s="3">
        <f t="shared" ca="1" si="37"/>
        <v>79899.950000000012</v>
      </c>
      <c r="H64" s="3">
        <f t="shared" ca="1" si="37"/>
        <v>77901.200000000012</v>
      </c>
      <c r="I64" s="3">
        <f t="shared" ca="1" si="37"/>
        <v>92481.35</v>
      </c>
      <c r="J64" s="3">
        <f t="shared" ca="1" si="37"/>
        <v>87012.25</v>
      </c>
      <c r="K64" s="3">
        <f t="shared" ca="1" si="37"/>
        <v>98673.25</v>
      </c>
      <c r="L64" s="3">
        <f t="shared" ca="1" si="37"/>
        <v>96408.650000000009</v>
      </c>
      <c r="M64" s="3">
        <f t="shared" ca="1" si="37"/>
        <v>103156.95000000001</v>
      </c>
      <c r="N64" s="3">
        <f t="shared" ca="1" si="37"/>
        <v>110698.90000000001</v>
      </c>
      <c r="O64" s="3">
        <f t="shared" ca="1" si="37"/>
        <v>123982.95</v>
      </c>
      <c r="P64" s="3">
        <f t="shared" ca="1" si="32"/>
        <v>113610.25</v>
      </c>
      <c r="Q64" s="3">
        <f t="shared" ca="1" si="32"/>
        <v>127811.45000000001</v>
      </c>
      <c r="R64" s="3">
        <f t="shared" ca="1" si="37"/>
        <v>116221.95</v>
      </c>
      <c r="S64" s="3">
        <f t="shared" ca="1" si="37"/>
        <v>136435</v>
      </c>
      <c r="T64" s="3">
        <f t="shared" ca="1" si="37"/>
        <v>123870.5</v>
      </c>
      <c r="U64" s="3">
        <f t="shared" ca="1" si="37"/>
        <v>145413.45000000001</v>
      </c>
      <c r="V64" s="12">
        <v>1.0366957380286326E-2</v>
      </c>
    </row>
    <row r="65" spans="1:22">
      <c r="A65" s="4">
        <v>23</v>
      </c>
      <c r="B65" s="6"/>
      <c r="C65" s="6"/>
      <c r="D65" s="6"/>
      <c r="E65" s="6"/>
      <c r="F65" s="3">
        <f t="shared" ref="F65:U65" ca="1" si="38">F30*13</f>
        <v>72076.55</v>
      </c>
      <c r="G65" s="3">
        <f t="shared" ca="1" si="38"/>
        <v>80725.450000000012</v>
      </c>
      <c r="H65" s="3">
        <f t="shared" ca="1" si="38"/>
        <v>78706.55</v>
      </c>
      <c r="I65" s="3">
        <f t="shared" ca="1" si="38"/>
        <v>93437.5</v>
      </c>
      <c r="J65" s="3">
        <f t="shared" ca="1" si="38"/>
        <v>87911.200000000012</v>
      </c>
      <c r="K65" s="3">
        <f t="shared" ca="1" si="38"/>
        <v>99693.1</v>
      </c>
      <c r="L65" s="3">
        <f t="shared" ca="1" si="38"/>
        <v>97405.1</v>
      </c>
      <c r="M65" s="3">
        <f t="shared" ca="1" si="38"/>
        <v>104223.6</v>
      </c>
      <c r="N65" s="3">
        <f t="shared" ca="1" si="38"/>
        <v>111844.2</v>
      </c>
      <c r="O65" s="3">
        <f t="shared" ca="1" si="38"/>
        <v>125265.40000000001</v>
      </c>
      <c r="P65" s="3">
        <f t="shared" ca="1" si="32"/>
        <v>114784.8</v>
      </c>
      <c r="Q65" s="3">
        <f t="shared" ca="1" si="32"/>
        <v>129133.55</v>
      </c>
      <c r="R65" s="3">
        <f t="shared" ca="1" si="38"/>
        <v>117424.45</v>
      </c>
      <c r="S65" s="3">
        <f t="shared" ca="1" si="38"/>
        <v>137846.15000000002</v>
      </c>
      <c r="T65" s="3">
        <f t="shared" ca="1" si="38"/>
        <v>125151.65000000001</v>
      </c>
      <c r="U65" s="3">
        <f t="shared" ca="1" si="38"/>
        <v>146916.90000000002</v>
      </c>
      <c r="V65" s="12">
        <v>1.0423452768729642E-2</v>
      </c>
    </row>
    <row r="66" spans="1:22">
      <c r="A66" s="4">
        <v>24</v>
      </c>
      <c r="B66" s="6"/>
      <c r="C66" s="6"/>
      <c r="D66" s="6"/>
      <c r="E66" s="6"/>
      <c r="F66" s="3">
        <f t="shared" ref="F66:U66" ca="1" si="39">F31*13</f>
        <v>72814.3</v>
      </c>
      <c r="G66" s="3">
        <f t="shared" ca="1" si="39"/>
        <v>81551.600000000006</v>
      </c>
      <c r="H66" s="3">
        <f t="shared" ca="1" si="39"/>
        <v>79511.900000000009</v>
      </c>
      <c r="I66" s="3">
        <f t="shared" ca="1" si="39"/>
        <v>94394.3</v>
      </c>
      <c r="J66" s="3">
        <f t="shared" ca="1" si="39"/>
        <v>88811.450000000012</v>
      </c>
      <c r="K66" s="3">
        <f t="shared" ca="1" si="39"/>
        <v>100714.25</v>
      </c>
      <c r="L66" s="3">
        <f t="shared" ca="1" si="39"/>
        <v>98402.200000000012</v>
      </c>
      <c r="M66" s="3">
        <f t="shared" ca="1" si="39"/>
        <v>105290.25</v>
      </c>
      <c r="N66" s="3">
        <f t="shared" ca="1" si="39"/>
        <v>112988.2</v>
      </c>
      <c r="O66" s="3">
        <f t="shared" ca="1" si="39"/>
        <v>126547.2</v>
      </c>
      <c r="P66" s="3">
        <f t="shared" ca="1" si="32"/>
        <v>115960</v>
      </c>
      <c r="Q66" s="3">
        <f t="shared" ca="1" si="32"/>
        <v>130455</v>
      </c>
      <c r="R66" s="3">
        <f t="shared" ca="1" si="39"/>
        <v>118625.65000000001</v>
      </c>
      <c r="S66" s="3">
        <f t="shared" ca="1" si="39"/>
        <v>139256.65000000002</v>
      </c>
      <c r="T66" s="3">
        <f t="shared" ca="1" si="39"/>
        <v>126432.8</v>
      </c>
      <c r="U66" s="3">
        <f t="shared" ca="1" si="39"/>
        <v>148421</v>
      </c>
      <c r="V66" s="12">
        <v>1.0154738878143133E-2</v>
      </c>
    </row>
    <row r="67" spans="1:22">
      <c r="A67" s="4">
        <v>25</v>
      </c>
      <c r="B67" s="6"/>
      <c r="C67" s="6"/>
      <c r="D67" s="6"/>
      <c r="E67" s="6"/>
      <c r="F67" s="3">
        <f t="shared" ref="F67:U67" ca="1" si="40">F32*13</f>
        <v>73552.05</v>
      </c>
      <c r="G67" s="3">
        <f t="shared" ca="1" si="40"/>
        <v>82378.400000000009</v>
      </c>
      <c r="H67" s="3">
        <f t="shared" ca="1" si="40"/>
        <v>80317.25</v>
      </c>
      <c r="I67" s="3">
        <f t="shared" ca="1" si="40"/>
        <v>95350.450000000012</v>
      </c>
      <c r="J67" s="3">
        <f t="shared" ca="1" si="40"/>
        <v>89711.05</v>
      </c>
      <c r="K67" s="3">
        <f t="shared" ca="1" si="40"/>
        <v>101734.1</v>
      </c>
      <c r="L67" s="3">
        <f t="shared" ca="1" si="40"/>
        <v>99398.650000000009</v>
      </c>
      <c r="M67" s="3">
        <f t="shared" ca="1" si="40"/>
        <v>106356.90000000001</v>
      </c>
      <c r="N67" s="3">
        <f t="shared" ca="1" si="40"/>
        <v>114132.85</v>
      </c>
      <c r="O67" s="3">
        <f t="shared" ca="1" si="40"/>
        <v>127829</v>
      </c>
      <c r="P67" s="3">
        <f t="shared" ca="1" si="32"/>
        <v>117134.55</v>
      </c>
      <c r="Q67" s="3">
        <f t="shared" ca="1" si="32"/>
        <v>131776.45000000001</v>
      </c>
      <c r="R67" s="3">
        <f t="shared" ca="1" si="40"/>
        <v>119828.15000000001</v>
      </c>
      <c r="S67" s="3">
        <f t="shared" ca="1" si="40"/>
        <v>140667.15000000002</v>
      </c>
      <c r="T67" s="3">
        <f t="shared" ca="1" si="40"/>
        <v>127713.3</v>
      </c>
      <c r="U67" s="3">
        <f t="shared" ca="1" si="40"/>
        <v>149924.45000000001</v>
      </c>
      <c r="V67" s="12">
        <v>1.0212222754108824E-2</v>
      </c>
    </row>
    <row r="68" spans="1:22">
      <c r="A68" s="4">
        <v>26</v>
      </c>
      <c r="B68" s="6"/>
      <c r="C68" s="6"/>
      <c r="D68" s="6"/>
      <c r="E68" s="6"/>
      <c r="F68" s="3">
        <f t="shared" ref="F68:U68" ca="1" si="41">F33*13</f>
        <v>74289.8</v>
      </c>
      <c r="G68" s="3">
        <f t="shared" ca="1" si="41"/>
        <v>83204.55</v>
      </c>
      <c r="H68" s="3">
        <f t="shared" ca="1" si="41"/>
        <v>81123.25</v>
      </c>
      <c r="I68" s="3">
        <f t="shared" ca="1" si="41"/>
        <v>96307.25</v>
      </c>
      <c r="J68" s="3">
        <f t="shared" ca="1" si="41"/>
        <v>90610.650000000009</v>
      </c>
      <c r="K68" s="3">
        <f t="shared" ca="1" si="41"/>
        <v>102754.6</v>
      </c>
      <c r="L68" s="3">
        <f t="shared" ca="1" si="41"/>
        <v>100395.75</v>
      </c>
      <c r="M68" s="3">
        <f t="shared" ca="1" si="41"/>
        <v>107423.55</v>
      </c>
      <c r="N68" s="3">
        <f t="shared" ca="1" si="41"/>
        <v>115276.85</v>
      </c>
      <c r="O68" s="3">
        <f t="shared" ca="1" si="41"/>
        <v>129110.15000000001</v>
      </c>
      <c r="P68" s="3">
        <f t="shared" ca="1" si="32"/>
        <v>118308.45</v>
      </c>
      <c r="Q68" s="3">
        <f t="shared" ca="1" si="32"/>
        <v>133097.25</v>
      </c>
      <c r="R68" s="3">
        <f t="shared" ca="1" si="41"/>
        <v>121029.35</v>
      </c>
      <c r="S68" s="3">
        <f t="shared" ca="1" si="41"/>
        <v>142077.65000000002</v>
      </c>
      <c r="T68" s="3">
        <f t="shared" ca="1" si="41"/>
        <v>128994.45000000001</v>
      </c>
      <c r="U68" s="3">
        <f t="shared" ca="1" si="41"/>
        <v>151427.90000000002</v>
      </c>
      <c r="V68" s="12">
        <v>9.9510345916916758E-3</v>
      </c>
    </row>
    <row r="69" spans="1:22">
      <c r="V69"/>
    </row>
  </sheetData>
  <mergeCells count="51">
    <mergeCell ref="E1:V1"/>
    <mergeCell ref="C1:D1"/>
    <mergeCell ref="B2:C2"/>
    <mergeCell ref="D2:E2"/>
    <mergeCell ref="F2:G2"/>
    <mergeCell ref="H2:I2"/>
    <mergeCell ref="J2:K2"/>
    <mergeCell ref="L2:M2"/>
    <mergeCell ref="N2:O2"/>
    <mergeCell ref="R2:S2"/>
    <mergeCell ref="P2:Q2"/>
    <mergeCell ref="T2:U2"/>
    <mergeCell ref="V2:V6"/>
    <mergeCell ref="F3:G3"/>
    <mergeCell ref="H3:I3"/>
    <mergeCell ref="J3:K3"/>
    <mergeCell ref="L3:M3"/>
    <mergeCell ref="N3:O3"/>
    <mergeCell ref="R3:S3"/>
    <mergeCell ref="T3:U3"/>
    <mergeCell ref="P3:Q3"/>
    <mergeCell ref="P4:Q4"/>
    <mergeCell ref="F4:G4"/>
    <mergeCell ref="H4:I4"/>
    <mergeCell ref="J4:K4"/>
    <mergeCell ref="L4:M4"/>
    <mergeCell ref="N4:O4"/>
    <mergeCell ref="R41:S41"/>
    <mergeCell ref="T41:U41"/>
    <mergeCell ref="V41:V42"/>
    <mergeCell ref="R4:S4"/>
    <mergeCell ref="T4:U4"/>
    <mergeCell ref="R36:S36"/>
    <mergeCell ref="T36:U36"/>
    <mergeCell ref="V36:V37"/>
    <mergeCell ref="P41:Q41"/>
    <mergeCell ref="P36:Q36"/>
    <mergeCell ref="B36:C36"/>
    <mergeCell ref="D36:E36"/>
    <mergeCell ref="F36:G36"/>
    <mergeCell ref="H36:I36"/>
    <mergeCell ref="J36:K36"/>
    <mergeCell ref="B41:C41"/>
    <mergeCell ref="D41:E41"/>
    <mergeCell ref="F41:G41"/>
    <mergeCell ref="H41:I41"/>
    <mergeCell ref="J41:K41"/>
    <mergeCell ref="L41:M41"/>
    <mergeCell ref="N41:O41"/>
    <mergeCell ref="L36:M36"/>
    <mergeCell ref="N36:O36"/>
  </mergeCells>
  <pageMargins left="0.74803149606299213" right="0.74803149606299213" top="0.98425196850393704" bottom="0.98425196850393704" header="0.51181102362204722" footer="0.51181102362204722"/>
  <pageSetup paperSize="9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6">
    <pageSetUpPr fitToPage="1"/>
  </sheetPr>
  <dimension ref="A1:AB46"/>
  <sheetViews>
    <sheetView showGridLines="0"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D4" sqref="D4"/>
    </sheetView>
  </sheetViews>
  <sheetFormatPr baseColWidth="10" defaultColWidth="9.85546875" defaultRowHeight="12.75"/>
  <cols>
    <col min="1" max="1" width="4" style="94" customWidth="1"/>
    <col min="2" max="2" width="16" style="60" bestFit="1" customWidth="1"/>
    <col min="3" max="4" width="10.140625" style="60" bestFit="1" customWidth="1"/>
    <col min="5" max="5" width="19.5703125" style="60" customWidth="1"/>
    <col min="6" max="16" width="10.140625" style="60" bestFit="1" customWidth="1"/>
    <col min="17" max="17" width="10.140625" style="59" bestFit="1" customWidth="1"/>
    <col min="18" max="26" width="10.140625" style="60" bestFit="1" customWidth="1"/>
    <col min="27" max="27" width="10.140625" style="59" bestFit="1" customWidth="1"/>
    <col min="28" max="28" width="3.85546875" style="94" customWidth="1"/>
    <col min="29" max="16384" width="9.85546875" style="60"/>
  </cols>
  <sheetData>
    <row r="1" spans="1:28" s="30" customFormat="1" ht="24" thickBot="1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  <c r="O1" s="27"/>
      <c r="P1" s="27"/>
      <c r="Q1" s="27"/>
      <c r="R1" s="27"/>
      <c r="S1" s="27"/>
      <c r="T1" s="28"/>
      <c r="U1" s="26"/>
      <c r="V1" s="26"/>
      <c r="W1" s="26"/>
      <c r="X1" s="26"/>
      <c r="Y1" s="26"/>
      <c r="Z1" s="26"/>
      <c r="AA1" s="26"/>
      <c r="AB1" s="29" t="s">
        <v>58</v>
      </c>
    </row>
    <row r="2" spans="1:28" s="30" customFormat="1" ht="24" thickBo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X2" s="32"/>
      <c r="Y2" s="32"/>
      <c r="Z2" s="32"/>
      <c r="AA2" s="32"/>
      <c r="AB2" s="33"/>
    </row>
    <row r="3" spans="1:28" s="42" customFormat="1" ht="18.95" customHeight="1">
      <c r="A3" s="307" t="s">
        <v>12</v>
      </c>
      <c r="B3" s="34" t="s">
        <v>15</v>
      </c>
      <c r="C3" s="35"/>
      <c r="D3" s="36">
        <v>1</v>
      </c>
      <c r="E3" s="37" t="s">
        <v>16</v>
      </c>
      <c r="F3" s="38"/>
      <c r="G3" s="39">
        <v>100</v>
      </c>
      <c r="H3" s="40"/>
      <c r="I3" s="41"/>
    </row>
    <row r="4" spans="1:28" s="42" customFormat="1" ht="18.95" customHeight="1" thickBot="1">
      <c r="A4" s="308"/>
      <c r="B4" s="43" t="s">
        <v>56</v>
      </c>
      <c r="C4" s="44"/>
      <c r="D4" s="163">
        <v>6.3100000000000003E-2</v>
      </c>
      <c r="E4" s="45" t="s">
        <v>57</v>
      </c>
      <c r="F4" s="46"/>
      <c r="G4" s="47">
        <f>G3*(1+D4)</f>
        <v>106.30999999999999</v>
      </c>
      <c r="H4" s="48"/>
      <c r="I4" s="49"/>
    </row>
    <row r="5" spans="1:28" s="42" customFormat="1" ht="18.95" customHeight="1">
      <c r="A5" s="50"/>
      <c r="B5" s="51"/>
      <c r="C5" s="52"/>
      <c r="D5" s="52"/>
      <c r="E5" s="53"/>
      <c r="F5" s="52"/>
      <c r="G5" s="52"/>
      <c r="H5" s="52"/>
      <c r="AA5" s="54"/>
      <c r="AB5" s="55"/>
    </row>
    <row r="6" spans="1:28" s="42" customFormat="1" ht="18.95" customHeight="1">
      <c r="A6" s="50"/>
      <c r="B6" s="51"/>
      <c r="C6" s="52"/>
      <c r="D6" s="52"/>
      <c r="E6" s="53"/>
      <c r="F6" s="52"/>
      <c r="G6" s="52"/>
      <c r="H6" s="52"/>
      <c r="AA6" s="54"/>
      <c r="AB6" s="55"/>
    </row>
    <row r="7" spans="1:28" s="42" customFormat="1" ht="18.95" customHeight="1">
      <c r="A7" s="50"/>
      <c r="B7" s="51"/>
      <c r="C7" s="52"/>
      <c r="D7" s="52"/>
      <c r="E7" s="53"/>
      <c r="U7" s="48"/>
      <c r="AA7" s="54"/>
      <c r="AB7" s="55"/>
    </row>
    <row r="8" spans="1:28" s="42" customFormat="1" ht="18.95" customHeight="1">
      <c r="A8" s="50"/>
      <c r="B8" s="51"/>
      <c r="C8" s="52"/>
      <c r="D8" s="52"/>
      <c r="E8" s="53"/>
      <c r="U8" s="48"/>
      <c r="AA8" s="54"/>
      <c r="AB8" s="55"/>
    </row>
    <row r="9" spans="1:28" s="42" customFormat="1" ht="18.95" customHeight="1">
      <c r="A9" s="50"/>
      <c r="B9" s="51"/>
      <c r="C9" s="52"/>
      <c r="D9" s="52"/>
      <c r="E9" s="53"/>
      <c r="U9" s="48"/>
      <c r="AA9" s="54"/>
      <c r="AB9" s="55"/>
    </row>
    <row r="10" spans="1:28" ht="17.25" thickBot="1">
      <c r="A10" s="56"/>
      <c r="B10" s="57"/>
      <c r="C10" s="58"/>
      <c r="D10" s="58"/>
      <c r="E10" s="58"/>
      <c r="F10" s="58"/>
      <c r="G10" s="58"/>
      <c r="H10" s="58"/>
      <c r="I10" s="59"/>
      <c r="L10" s="61"/>
      <c r="M10" s="62"/>
      <c r="Q10" s="60"/>
      <c r="U10" s="63"/>
      <c r="V10" s="63"/>
      <c r="W10" s="63"/>
      <c r="X10" s="64"/>
      <c r="AA10" s="60"/>
      <c r="AB10" s="64"/>
    </row>
    <row r="11" spans="1:28" s="70" customFormat="1" ht="21.95" customHeight="1" thickBot="1">
      <c r="A11" s="65" t="s">
        <v>17</v>
      </c>
      <c r="B11" s="66">
        <v>0</v>
      </c>
      <c r="C11" s="67">
        <f t="shared" ref="C11:T11" si="0">B11+1</f>
        <v>1</v>
      </c>
      <c r="D11" s="68">
        <f t="shared" si="0"/>
        <v>2</v>
      </c>
      <c r="E11" s="67">
        <f t="shared" si="0"/>
        <v>3</v>
      </c>
      <c r="F11" s="68">
        <f t="shared" si="0"/>
        <v>4</v>
      </c>
      <c r="G11" s="67">
        <f t="shared" si="0"/>
        <v>5</v>
      </c>
      <c r="H11" s="68">
        <f t="shared" si="0"/>
        <v>6</v>
      </c>
      <c r="I11" s="67">
        <f t="shared" si="0"/>
        <v>7</v>
      </c>
      <c r="J11" s="68">
        <f t="shared" si="0"/>
        <v>8</v>
      </c>
      <c r="K11" s="67">
        <f t="shared" si="0"/>
        <v>9</v>
      </c>
      <c r="L11" s="68">
        <f t="shared" si="0"/>
        <v>10</v>
      </c>
      <c r="M11" s="67">
        <f t="shared" si="0"/>
        <v>11</v>
      </c>
      <c r="N11" s="68">
        <f t="shared" si="0"/>
        <v>12</v>
      </c>
      <c r="O11" s="67">
        <f t="shared" si="0"/>
        <v>13</v>
      </c>
      <c r="P11" s="68">
        <f t="shared" si="0"/>
        <v>14</v>
      </c>
      <c r="Q11" s="67">
        <f t="shared" si="0"/>
        <v>15</v>
      </c>
      <c r="R11" s="68">
        <f t="shared" si="0"/>
        <v>16</v>
      </c>
      <c r="S11" s="67">
        <f t="shared" si="0"/>
        <v>17</v>
      </c>
      <c r="T11" s="68">
        <f t="shared" si="0"/>
        <v>18</v>
      </c>
      <c r="U11" s="67">
        <f>T11+1</f>
        <v>19</v>
      </c>
      <c r="V11" s="68">
        <f t="shared" ref="V11:AA11" si="1">U11+1</f>
        <v>20</v>
      </c>
      <c r="W11" s="67">
        <f t="shared" si="1"/>
        <v>21</v>
      </c>
      <c r="X11" s="68">
        <f t="shared" si="1"/>
        <v>22</v>
      </c>
      <c r="Y11" s="67">
        <f t="shared" si="1"/>
        <v>23</v>
      </c>
      <c r="Z11" s="67">
        <f t="shared" si="1"/>
        <v>24</v>
      </c>
      <c r="AA11" s="69">
        <f t="shared" si="1"/>
        <v>25</v>
      </c>
      <c r="AB11" s="65" t="s">
        <v>17</v>
      </c>
    </row>
    <row r="12" spans="1:28" s="74" customFormat="1" ht="21.95" customHeight="1">
      <c r="A12" s="300">
        <v>16</v>
      </c>
      <c r="B12" s="71">
        <v>10548.900000000001</v>
      </c>
      <c r="C12" s="72">
        <v>10759.85</v>
      </c>
      <c r="D12" s="73">
        <v>10970.85</v>
      </c>
      <c r="E12" s="72">
        <v>11181.85</v>
      </c>
      <c r="F12" s="73">
        <v>11392.800000000001</v>
      </c>
      <c r="G12" s="72">
        <v>11582.7</v>
      </c>
      <c r="H12" s="73">
        <v>11772.550000000001</v>
      </c>
      <c r="I12" s="72">
        <v>11962.45</v>
      </c>
      <c r="J12" s="73">
        <v>12152.35</v>
      </c>
      <c r="K12" s="72">
        <v>12342.2</v>
      </c>
      <c r="L12" s="73">
        <v>12532.1</v>
      </c>
      <c r="M12" s="72">
        <v>12700.85</v>
      </c>
      <c r="N12" s="73">
        <v>12869.650000000001</v>
      </c>
      <c r="O12" s="72">
        <v>13038.45</v>
      </c>
      <c r="P12" s="73">
        <v>13207.2</v>
      </c>
      <c r="Q12" s="72">
        <v>13376</v>
      </c>
      <c r="R12" s="73">
        <v>13544.800000000001</v>
      </c>
      <c r="S12" s="72">
        <v>13692.45</v>
      </c>
      <c r="T12" s="73">
        <v>13840.150000000001</v>
      </c>
      <c r="U12" s="72">
        <v>13987.85</v>
      </c>
      <c r="V12" s="73">
        <v>14135.5</v>
      </c>
      <c r="W12" s="72">
        <v>14283.2</v>
      </c>
      <c r="X12" s="73">
        <v>14430.900000000001</v>
      </c>
      <c r="Y12" s="72">
        <v>14578.55</v>
      </c>
      <c r="Z12" s="72">
        <v>14726.25</v>
      </c>
      <c r="AA12" s="72">
        <v>14873.900000000001</v>
      </c>
      <c r="AB12" s="302">
        <v>16</v>
      </c>
    </row>
    <row r="13" spans="1:28" s="78" customFormat="1" ht="21.95" customHeight="1" thickBot="1">
      <c r="A13" s="301"/>
      <c r="B13" s="75">
        <f t="shared" ref="B13:AA13" si="2">ROUND((B12+(B12*$D$4))*20,0)/20</f>
        <v>11214.55</v>
      </c>
      <c r="C13" s="76">
        <f t="shared" si="2"/>
        <v>11438.8</v>
      </c>
      <c r="D13" s="75">
        <f t="shared" si="2"/>
        <v>11663.1</v>
      </c>
      <c r="E13" s="76">
        <f t="shared" si="2"/>
        <v>11887.4</v>
      </c>
      <c r="F13" s="75">
        <f t="shared" si="2"/>
        <v>12111.7</v>
      </c>
      <c r="G13" s="76">
        <f t="shared" si="2"/>
        <v>12313.55</v>
      </c>
      <c r="H13" s="75">
        <f t="shared" si="2"/>
        <v>12515.4</v>
      </c>
      <c r="I13" s="76">
        <f t="shared" si="2"/>
        <v>12717.3</v>
      </c>
      <c r="J13" s="75">
        <f t="shared" si="2"/>
        <v>12919.15</v>
      </c>
      <c r="K13" s="76">
        <f t="shared" si="2"/>
        <v>13121</v>
      </c>
      <c r="L13" s="75">
        <f t="shared" si="2"/>
        <v>13322.9</v>
      </c>
      <c r="M13" s="76">
        <f t="shared" si="2"/>
        <v>13502.25</v>
      </c>
      <c r="N13" s="75">
        <f t="shared" si="2"/>
        <v>13681.7</v>
      </c>
      <c r="O13" s="76">
        <f t="shared" si="2"/>
        <v>13861.2</v>
      </c>
      <c r="P13" s="75">
        <f t="shared" si="2"/>
        <v>14040.55</v>
      </c>
      <c r="Q13" s="76">
        <f t="shared" si="2"/>
        <v>14220.05</v>
      </c>
      <c r="R13" s="75">
        <f t="shared" si="2"/>
        <v>14399.5</v>
      </c>
      <c r="S13" s="76">
        <f t="shared" si="2"/>
        <v>14556.45</v>
      </c>
      <c r="T13" s="75">
        <f t="shared" si="2"/>
        <v>14713.45</v>
      </c>
      <c r="U13" s="76">
        <f t="shared" si="2"/>
        <v>14870.5</v>
      </c>
      <c r="V13" s="75">
        <f t="shared" si="2"/>
        <v>15027.45</v>
      </c>
      <c r="W13" s="76">
        <f t="shared" si="2"/>
        <v>15184.45</v>
      </c>
      <c r="X13" s="75">
        <f t="shared" si="2"/>
        <v>15341.5</v>
      </c>
      <c r="Y13" s="76">
        <f t="shared" si="2"/>
        <v>15498.45</v>
      </c>
      <c r="Z13" s="76">
        <f t="shared" si="2"/>
        <v>15655.5</v>
      </c>
      <c r="AA13" s="77">
        <f t="shared" si="2"/>
        <v>15812.45</v>
      </c>
      <c r="AB13" s="303"/>
    </row>
    <row r="14" spans="1:28" s="74" customFormat="1" ht="21.95" customHeight="1">
      <c r="A14" s="297">
        <v>15</v>
      </c>
      <c r="B14" s="79">
        <v>9957.0500000000011</v>
      </c>
      <c r="C14" s="80">
        <v>10156.200000000001</v>
      </c>
      <c r="D14" s="81">
        <v>10355.300000000001</v>
      </c>
      <c r="E14" s="80">
        <v>10554.45</v>
      </c>
      <c r="F14" s="81">
        <v>10753.6</v>
      </c>
      <c r="G14" s="80">
        <v>10932.85</v>
      </c>
      <c r="H14" s="81">
        <v>11112.050000000001</v>
      </c>
      <c r="I14" s="80">
        <v>11291.300000000001</v>
      </c>
      <c r="J14" s="81">
        <v>11470.5</v>
      </c>
      <c r="K14" s="80">
        <v>11649.75</v>
      </c>
      <c r="L14" s="81">
        <v>11828.95</v>
      </c>
      <c r="M14" s="80">
        <v>11988.300000000001</v>
      </c>
      <c r="N14" s="81">
        <v>12147.6</v>
      </c>
      <c r="O14" s="80">
        <v>12306.900000000001</v>
      </c>
      <c r="P14" s="81">
        <v>12466.2</v>
      </c>
      <c r="Q14" s="80">
        <v>12625.550000000001</v>
      </c>
      <c r="R14" s="81">
        <v>12784.85</v>
      </c>
      <c r="S14" s="80">
        <v>12924.25</v>
      </c>
      <c r="T14" s="81">
        <v>13063.650000000001</v>
      </c>
      <c r="U14" s="80">
        <v>13203.050000000001</v>
      </c>
      <c r="V14" s="81">
        <v>13342.45</v>
      </c>
      <c r="W14" s="80">
        <v>13481.85</v>
      </c>
      <c r="X14" s="81">
        <v>13621.25</v>
      </c>
      <c r="Y14" s="80">
        <v>13760.650000000001</v>
      </c>
      <c r="Z14" s="80">
        <v>13900.050000000001</v>
      </c>
      <c r="AA14" s="80">
        <v>14039.45</v>
      </c>
      <c r="AB14" s="299">
        <v>15</v>
      </c>
    </row>
    <row r="15" spans="1:28" s="78" customFormat="1" ht="21.95" customHeight="1" thickBot="1">
      <c r="A15" s="297"/>
      <c r="B15" s="82">
        <f t="shared" ref="B15:AA15" si="3">ROUND((B14+(B14*$D$4))*20,0)/20</f>
        <v>10585.35</v>
      </c>
      <c r="C15" s="83">
        <f t="shared" si="3"/>
        <v>10797.05</v>
      </c>
      <c r="D15" s="82">
        <f t="shared" si="3"/>
        <v>11008.7</v>
      </c>
      <c r="E15" s="83">
        <f t="shared" si="3"/>
        <v>11220.45</v>
      </c>
      <c r="F15" s="82">
        <f t="shared" si="3"/>
        <v>11432.15</v>
      </c>
      <c r="G15" s="83">
        <f t="shared" si="3"/>
        <v>11622.7</v>
      </c>
      <c r="H15" s="82">
        <f t="shared" si="3"/>
        <v>11813.2</v>
      </c>
      <c r="I15" s="83">
        <f t="shared" si="3"/>
        <v>12003.8</v>
      </c>
      <c r="J15" s="82">
        <f t="shared" si="3"/>
        <v>12194.3</v>
      </c>
      <c r="K15" s="83">
        <f t="shared" si="3"/>
        <v>12384.85</v>
      </c>
      <c r="L15" s="82">
        <f t="shared" si="3"/>
        <v>12575.35</v>
      </c>
      <c r="M15" s="83">
        <f t="shared" si="3"/>
        <v>12744.75</v>
      </c>
      <c r="N15" s="82">
        <f t="shared" si="3"/>
        <v>12914.1</v>
      </c>
      <c r="O15" s="83">
        <f t="shared" si="3"/>
        <v>13083.45</v>
      </c>
      <c r="P15" s="82">
        <f t="shared" si="3"/>
        <v>13252.8</v>
      </c>
      <c r="Q15" s="83">
        <f t="shared" si="3"/>
        <v>13422.2</v>
      </c>
      <c r="R15" s="82">
        <f t="shared" si="3"/>
        <v>13591.55</v>
      </c>
      <c r="S15" s="83">
        <f t="shared" si="3"/>
        <v>13739.75</v>
      </c>
      <c r="T15" s="82">
        <f t="shared" si="3"/>
        <v>13887.95</v>
      </c>
      <c r="U15" s="83">
        <f t="shared" si="3"/>
        <v>14036.15</v>
      </c>
      <c r="V15" s="82">
        <f t="shared" si="3"/>
        <v>14184.35</v>
      </c>
      <c r="W15" s="83">
        <f t="shared" si="3"/>
        <v>14332.55</v>
      </c>
      <c r="X15" s="82">
        <f t="shared" si="3"/>
        <v>14480.75</v>
      </c>
      <c r="Y15" s="83">
        <f t="shared" si="3"/>
        <v>14628.95</v>
      </c>
      <c r="Z15" s="83">
        <f t="shared" si="3"/>
        <v>14777.15</v>
      </c>
      <c r="AA15" s="84">
        <f t="shared" si="3"/>
        <v>14925.35</v>
      </c>
      <c r="AB15" s="299"/>
    </row>
    <row r="16" spans="1:28" s="74" customFormat="1" ht="21.95" customHeight="1">
      <c r="A16" s="300">
        <v>14</v>
      </c>
      <c r="B16" s="85">
        <v>9389.9</v>
      </c>
      <c r="C16" s="86">
        <v>9577.7000000000007</v>
      </c>
      <c r="D16" s="87">
        <v>9765.5</v>
      </c>
      <c r="E16" s="86">
        <v>9953.3000000000011</v>
      </c>
      <c r="F16" s="87">
        <v>10141.1</v>
      </c>
      <c r="G16" s="86">
        <v>10310.1</v>
      </c>
      <c r="H16" s="87">
        <v>10479.1</v>
      </c>
      <c r="I16" s="86">
        <v>10648.150000000001</v>
      </c>
      <c r="J16" s="87">
        <v>10817.150000000001</v>
      </c>
      <c r="K16" s="86">
        <v>10986.150000000001</v>
      </c>
      <c r="L16" s="87">
        <v>11155.2</v>
      </c>
      <c r="M16" s="86">
        <v>11305.400000000001</v>
      </c>
      <c r="N16" s="87">
        <v>11455.650000000001</v>
      </c>
      <c r="O16" s="86">
        <v>11605.900000000001</v>
      </c>
      <c r="P16" s="87">
        <v>11756.150000000001</v>
      </c>
      <c r="Q16" s="86">
        <v>11906.400000000001</v>
      </c>
      <c r="R16" s="87">
        <v>12056.6</v>
      </c>
      <c r="S16" s="86">
        <v>12188.050000000001</v>
      </c>
      <c r="T16" s="87">
        <v>12319.550000000001</v>
      </c>
      <c r="U16" s="86">
        <v>12451</v>
      </c>
      <c r="V16" s="87">
        <v>12582.45</v>
      </c>
      <c r="W16" s="86">
        <v>12713.900000000001</v>
      </c>
      <c r="X16" s="87">
        <v>12845.35</v>
      </c>
      <c r="Y16" s="86">
        <v>12976.800000000001</v>
      </c>
      <c r="Z16" s="86">
        <v>13108.300000000001</v>
      </c>
      <c r="AA16" s="86">
        <v>13239.75</v>
      </c>
      <c r="AB16" s="302">
        <v>14</v>
      </c>
    </row>
    <row r="17" spans="1:28" s="78" customFormat="1" ht="21.95" customHeight="1" thickBot="1">
      <c r="A17" s="301"/>
      <c r="B17" s="75">
        <f t="shared" ref="B17:AA17" si="4">ROUND((B16+(B16*$D$4))*20,0)/20</f>
        <v>9982.4</v>
      </c>
      <c r="C17" s="76">
        <f t="shared" si="4"/>
        <v>10182.049999999999</v>
      </c>
      <c r="D17" s="75">
        <f t="shared" si="4"/>
        <v>10381.700000000001</v>
      </c>
      <c r="E17" s="76">
        <f t="shared" si="4"/>
        <v>10581.35</v>
      </c>
      <c r="F17" s="75">
        <f t="shared" si="4"/>
        <v>10781</v>
      </c>
      <c r="G17" s="76">
        <f t="shared" si="4"/>
        <v>10960.65</v>
      </c>
      <c r="H17" s="75">
        <f t="shared" si="4"/>
        <v>11140.35</v>
      </c>
      <c r="I17" s="76">
        <f t="shared" si="4"/>
        <v>11320.05</v>
      </c>
      <c r="J17" s="75">
        <f t="shared" si="4"/>
        <v>11499.7</v>
      </c>
      <c r="K17" s="76">
        <f t="shared" si="4"/>
        <v>11679.4</v>
      </c>
      <c r="L17" s="75">
        <f t="shared" si="4"/>
        <v>11859.1</v>
      </c>
      <c r="M17" s="76">
        <f t="shared" si="4"/>
        <v>12018.75</v>
      </c>
      <c r="N17" s="75">
        <f t="shared" si="4"/>
        <v>12178.5</v>
      </c>
      <c r="O17" s="76">
        <f t="shared" si="4"/>
        <v>12338.25</v>
      </c>
      <c r="P17" s="75">
        <f t="shared" si="4"/>
        <v>12497.95</v>
      </c>
      <c r="Q17" s="76">
        <f t="shared" si="4"/>
        <v>12657.7</v>
      </c>
      <c r="R17" s="75">
        <f t="shared" si="4"/>
        <v>12817.35</v>
      </c>
      <c r="S17" s="76">
        <f t="shared" si="4"/>
        <v>12957.1</v>
      </c>
      <c r="T17" s="75">
        <f t="shared" si="4"/>
        <v>13096.9</v>
      </c>
      <c r="U17" s="76">
        <f t="shared" si="4"/>
        <v>13236.65</v>
      </c>
      <c r="V17" s="75">
        <f t="shared" si="4"/>
        <v>13376.4</v>
      </c>
      <c r="W17" s="76">
        <f t="shared" si="4"/>
        <v>13516.15</v>
      </c>
      <c r="X17" s="75">
        <f t="shared" si="4"/>
        <v>13655.9</v>
      </c>
      <c r="Y17" s="76">
        <f t="shared" si="4"/>
        <v>13795.65</v>
      </c>
      <c r="Z17" s="76">
        <f t="shared" si="4"/>
        <v>13935.45</v>
      </c>
      <c r="AA17" s="77">
        <f t="shared" si="4"/>
        <v>14075.2</v>
      </c>
      <c r="AB17" s="303"/>
    </row>
    <row r="18" spans="1:28" s="74" customFormat="1" ht="21.95" customHeight="1">
      <c r="A18" s="297">
        <v>13</v>
      </c>
      <c r="B18" s="79">
        <v>8847.0500000000011</v>
      </c>
      <c r="C18" s="80">
        <v>9024</v>
      </c>
      <c r="D18" s="81">
        <v>9200.9</v>
      </c>
      <c r="E18" s="80">
        <v>9377.85</v>
      </c>
      <c r="F18" s="81">
        <v>9554.8000000000011</v>
      </c>
      <c r="G18" s="80">
        <v>9714.0500000000011</v>
      </c>
      <c r="H18" s="81">
        <v>9873.3000000000011</v>
      </c>
      <c r="I18" s="80">
        <v>10032.550000000001</v>
      </c>
      <c r="J18" s="81">
        <v>10191.800000000001</v>
      </c>
      <c r="K18" s="80">
        <v>10351.050000000001</v>
      </c>
      <c r="L18" s="81">
        <v>10510.300000000001</v>
      </c>
      <c r="M18" s="80">
        <v>10651.85</v>
      </c>
      <c r="N18" s="81">
        <v>10793.400000000001</v>
      </c>
      <c r="O18" s="80">
        <v>10934.95</v>
      </c>
      <c r="P18" s="81">
        <v>11076.5</v>
      </c>
      <c r="Q18" s="80">
        <v>11218.050000000001</v>
      </c>
      <c r="R18" s="81">
        <v>11359.6</v>
      </c>
      <c r="S18" s="80">
        <v>11483.45</v>
      </c>
      <c r="T18" s="81">
        <v>11607.300000000001</v>
      </c>
      <c r="U18" s="80">
        <v>11731.2</v>
      </c>
      <c r="V18" s="81">
        <v>11855.050000000001</v>
      </c>
      <c r="W18" s="80">
        <v>11978.900000000001</v>
      </c>
      <c r="X18" s="81">
        <v>12102.75</v>
      </c>
      <c r="Y18" s="80">
        <v>12226.6</v>
      </c>
      <c r="Z18" s="80">
        <v>12350.45</v>
      </c>
      <c r="AA18" s="80">
        <v>12474.35</v>
      </c>
      <c r="AB18" s="299">
        <v>13</v>
      </c>
    </row>
    <row r="19" spans="1:28" s="78" customFormat="1" ht="21.95" customHeight="1" thickBot="1">
      <c r="A19" s="297"/>
      <c r="B19" s="82">
        <f t="shared" ref="B19:AA19" si="5">ROUND((B18+(B18*$D$4))*20,0)/20</f>
        <v>9405.2999999999993</v>
      </c>
      <c r="C19" s="83">
        <f t="shared" si="5"/>
        <v>9593.4</v>
      </c>
      <c r="D19" s="82">
        <f t="shared" si="5"/>
        <v>9781.5</v>
      </c>
      <c r="E19" s="83">
        <f t="shared" si="5"/>
        <v>9969.6</v>
      </c>
      <c r="F19" s="82">
        <f t="shared" si="5"/>
        <v>10157.700000000001</v>
      </c>
      <c r="G19" s="83">
        <f t="shared" si="5"/>
        <v>10327</v>
      </c>
      <c r="H19" s="82">
        <f t="shared" si="5"/>
        <v>10496.3</v>
      </c>
      <c r="I19" s="83">
        <f t="shared" si="5"/>
        <v>10665.6</v>
      </c>
      <c r="J19" s="82">
        <f t="shared" si="5"/>
        <v>10834.9</v>
      </c>
      <c r="K19" s="83">
        <f t="shared" si="5"/>
        <v>11004.2</v>
      </c>
      <c r="L19" s="82">
        <f t="shared" si="5"/>
        <v>11173.5</v>
      </c>
      <c r="M19" s="83">
        <f t="shared" si="5"/>
        <v>11324</v>
      </c>
      <c r="N19" s="82">
        <f t="shared" si="5"/>
        <v>11474.45</v>
      </c>
      <c r="O19" s="83">
        <f t="shared" si="5"/>
        <v>11624.95</v>
      </c>
      <c r="P19" s="82">
        <f t="shared" si="5"/>
        <v>11775.45</v>
      </c>
      <c r="Q19" s="83">
        <f t="shared" si="5"/>
        <v>11925.9</v>
      </c>
      <c r="R19" s="82">
        <f t="shared" si="5"/>
        <v>12076.4</v>
      </c>
      <c r="S19" s="83">
        <f t="shared" si="5"/>
        <v>12208.05</v>
      </c>
      <c r="T19" s="82">
        <f t="shared" si="5"/>
        <v>12339.7</v>
      </c>
      <c r="U19" s="83">
        <f t="shared" si="5"/>
        <v>12471.45</v>
      </c>
      <c r="V19" s="82">
        <f t="shared" si="5"/>
        <v>12603.1</v>
      </c>
      <c r="W19" s="83">
        <f t="shared" si="5"/>
        <v>12734.75</v>
      </c>
      <c r="X19" s="82">
        <f t="shared" si="5"/>
        <v>12866.45</v>
      </c>
      <c r="Y19" s="83">
        <f t="shared" si="5"/>
        <v>12998.1</v>
      </c>
      <c r="Z19" s="83">
        <f t="shared" si="5"/>
        <v>13129.75</v>
      </c>
      <c r="AA19" s="84">
        <f t="shared" si="5"/>
        <v>13261.5</v>
      </c>
      <c r="AB19" s="299"/>
    </row>
    <row r="20" spans="1:28" s="74" customFormat="1" ht="21.95" customHeight="1">
      <c r="A20" s="300">
        <v>12</v>
      </c>
      <c r="B20" s="85">
        <v>8327.2000000000007</v>
      </c>
      <c r="C20" s="86">
        <v>8493.7000000000007</v>
      </c>
      <c r="D20" s="87">
        <v>8660.25</v>
      </c>
      <c r="E20" s="86">
        <v>8826.8000000000011</v>
      </c>
      <c r="F20" s="87">
        <v>8993.35</v>
      </c>
      <c r="G20" s="86">
        <v>9143.25</v>
      </c>
      <c r="H20" s="87">
        <v>9293.15</v>
      </c>
      <c r="I20" s="86">
        <v>9443</v>
      </c>
      <c r="J20" s="87">
        <v>9592.9</v>
      </c>
      <c r="K20" s="86">
        <v>9742.8000000000011</v>
      </c>
      <c r="L20" s="87">
        <v>9892.7000000000007</v>
      </c>
      <c r="M20" s="86">
        <v>10025.900000000001</v>
      </c>
      <c r="N20" s="87">
        <v>10159.150000000001</v>
      </c>
      <c r="O20" s="86">
        <v>10292.400000000001</v>
      </c>
      <c r="P20" s="87">
        <v>10425.650000000001</v>
      </c>
      <c r="Q20" s="86">
        <v>10558.85</v>
      </c>
      <c r="R20" s="87">
        <v>10692.1</v>
      </c>
      <c r="S20" s="86">
        <v>10808.7</v>
      </c>
      <c r="T20" s="87">
        <v>10925.25</v>
      </c>
      <c r="U20" s="86">
        <v>11041.85</v>
      </c>
      <c r="V20" s="87">
        <v>11158.400000000001</v>
      </c>
      <c r="W20" s="86">
        <v>11275</v>
      </c>
      <c r="X20" s="87">
        <v>11391.6</v>
      </c>
      <c r="Y20" s="86">
        <v>11508.150000000001</v>
      </c>
      <c r="Z20" s="86">
        <v>11624.75</v>
      </c>
      <c r="AA20" s="86">
        <v>11741.300000000001</v>
      </c>
      <c r="AB20" s="302">
        <v>12</v>
      </c>
    </row>
    <row r="21" spans="1:28" s="78" customFormat="1" ht="21.95" customHeight="1" thickBot="1">
      <c r="A21" s="301"/>
      <c r="B21" s="75">
        <f t="shared" ref="B21:AA21" si="6">ROUND((B20+(B20*$D$4))*20,0)/20</f>
        <v>8852.65</v>
      </c>
      <c r="C21" s="76">
        <f t="shared" si="6"/>
        <v>9029.65</v>
      </c>
      <c r="D21" s="75">
        <f t="shared" si="6"/>
        <v>9206.7000000000007</v>
      </c>
      <c r="E21" s="76">
        <f t="shared" si="6"/>
        <v>9383.75</v>
      </c>
      <c r="F21" s="75">
        <f t="shared" si="6"/>
        <v>9560.85</v>
      </c>
      <c r="G21" s="76">
        <f t="shared" si="6"/>
        <v>9720.2000000000007</v>
      </c>
      <c r="H21" s="75">
        <f t="shared" si="6"/>
        <v>9879.5499999999993</v>
      </c>
      <c r="I21" s="76">
        <f t="shared" si="6"/>
        <v>10038.85</v>
      </c>
      <c r="J21" s="75">
        <f t="shared" si="6"/>
        <v>10198.200000000001</v>
      </c>
      <c r="K21" s="76">
        <f t="shared" si="6"/>
        <v>10357.549999999999</v>
      </c>
      <c r="L21" s="75">
        <f t="shared" si="6"/>
        <v>10516.95</v>
      </c>
      <c r="M21" s="76">
        <f t="shared" si="6"/>
        <v>10658.55</v>
      </c>
      <c r="N21" s="75">
        <f t="shared" si="6"/>
        <v>10800.2</v>
      </c>
      <c r="O21" s="76">
        <f t="shared" si="6"/>
        <v>10941.85</v>
      </c>
      <c r="P21" s="75">
        <f t="shared" si="6"/>
        <v>11083.5</v>
      </c>
      <c r="Q21" s="76">
        <f t="shared" si="6"/>
        <v>11225.1</v>
      </c>
      <c r="R21" s="75">
        <f t="shared" si="6"/>
        <v>11366.75</v>
      </c>
      <c r="S21" s="76">
        <f t="shared" si="6"/>
        <v>11490.75</v>
      </c>
      <c r="T21" s="75">
        <f t="shared" si="6"/>
        <v>11614.65</v>
      </c>
      <c r="U21" s="76">
        <f t="shared" si="6"/>
        <v>11738.6</v>
      </c>
      <c r="V21" s="75">
        <f t="shared" si="6"/>
        <v>11862.5</v>
      </c>
      <c r="W21" s="76">
        <f t="shared" si="6"/>
        <v>11986.45</v>
      </c>
      <c r="X21" s="75">
        <f t="shared" si="6"/>
        <v>12110.4</v>
      </c>
      <c r="Y21" s="76">
        <f t="shared" si="6"/>
        <v>12234.3</v>
      </c>
      <c r="Z21" s="76">
        <f t="shared" si="6"/>
        <v>12358.25</v>
      </c>
      <c r="AA21" s="77">
        <f t="shared" si="6"/>
        <v>12482.2</v>
      </c>
      <c r="AB21" s="303"/>
    </row>
    <row r="22" spans="1:28" s="74" customFormat="1" ht="21.95" customHeight="1">
      <c r="A22" s="297">
        <v>11</v>
      </c>
      <c r="B22" s="79">
        <v>7829.9500000000007</v>
      </c>
      <c r="C22" s="80">
        <v>7986.55</v>
      </c>
      <c r="D22" s="81">
        <v>8143.1500000000005</v>
      </c>
      <c r="E22" s="80">
        <v>8299.75</v>
      </c>
      <c r="F22" s="81">
        <v>8456.35</v>
      </c>
      <c r="G22" s="80">
        <v>8597.25</v>
      </c>
      <c r="H22" s="81">
        <v>8738.2000000000007</v>
      </c>
      <c r="I22" s="80">
        <v>8879.15</v>
      </c>
      <c r="J22" s="81">
        <v>9020.1</v>
      </c>
      <c r="K22" s="80">
        <v>9161</v>
      </c>
      <c r="L22" s="81">
        <v>9301.9500000000007</v>
      </c>
      <c r="M22" s="80">
        <v>9427.25</v>
      </c>
      <c r="N22" s="81">
        <v>9552.5</v>
      </c>
      <c r="O22" s="80">
        <v>9677.8000000000011</v>
      </c>
      <c r="P22" s="81">
        <v>9803.1</v>
      </c>
      <c r="Q22" s="80">
        <v>9928.35</v>
      </c>
      <c r="R22" s="81">
        <v>10053.650000000001</v>
      </c>
      <c r="S22" s="80">
        <v>10163.25</v>
      </c>
      <c r="T22" s="81">
        <v>10272.900000000001</v>
      </c>
      <c r="U22" s="80">
        <v>10382.5</v>
      </c>
      <c r="V22" s="81">
        <v>10492.1</v>
      </c>
      <c r="W22" s="80">
        <v>10601.75</v>
      </c>
      <c r="X22" s="81">
        <v>10711.35</v>
      </c>
      <c r="Y22" s="80">
        <v>10820.95</v>
      </c>
      <c r="Z22" s="80">
        <v>10930.6</v>
      </c>
      <c r="AA22" s="80">
        <v>11040.2</v>
      </c>
      <c r="AB22" s="299">
        <v>11</v>
      </c>
    </row>
    <row r="23" spans="1:28" s="78" customFormat="1" ht="21.95" customHeight="1" thickBot="1">
      <c r="A23" s="297"/>
      <c r="B23" s="82">
        <f t="shared" ref="B23:AA23" si="7">ROUND((B22+(B22*$D$4))*20,0)/20</f>
        <v>8324</v>
      </c>
      <c r="C23" s="83">
        <f t="shared" si="7"/>
        <v>8490.5</v>
      </c>
      <c r="D23" s="82">
        <f t="shared" si="7"/>
        <v>8657</v>
      </c>
      <c r="E23" s="83">
        <f t="shared" si="7"/>
        <v>8823.4500000000007</v>
      </c>
      <c r="F23" s="82">
        <f t="shared" si="7"/>
        <v>8989.9500000000007</v>
      </c>
      <c r="G23" s="83">
        <f t="shared" si="7"/>
        <v>9139.75</v>
      </c>
      <c r="H23" s="82">
        <f t="shared" si="7"/>
        <v>9289.6</v>
      </c>
      <c r="I23" s="83">
        <f t="shared" si="7"/>
        <v>9439.4</v>
      </c>
      <c r="J23" s="82">
        <f t="shared" si="7"/>
        <v>9589.25</v>
      </c>
      <c r="K23" s="83">
        <f t="shared" si="7"/>
        <v>9739.0499999999993</v>
      </c>
      <c r="L23" s="82">
        <f t="shared" si="7"/>
        <v>9888.9</v>
      </c>
      <c r="M23" s="83">
        <f t="shared" si="7"/>
        <v>10022.1</v>
      </c>
      <c r="N23" s="82">
        <f t="shared" si="7"/>
        <v>10155.25</v>
      </c>
      <c r="O23" s="83">
        <f t="shared" si="7"/>
        <v>10288.450000000001</v>
      </c>
      <c r="P23" s="82">
        <f t="shared" si="7"/>
        <v>10421.700000000001</v>
      </c>
      <c r="Q23" s="83">
        <f t="shared" si="7"/>
        <v>10554.85</v>
      </c>
      <c r="R23" s="82">
        <f t="shared" si="7"/>
        <v>10688.05</v>
      </c>
      <c r="S23" s="83">
        <f t="shared" si="7"/>
        <v>10804.55</v>
      </c>
      <c r="T23" s="82">
        <f t="shared" si="7"/>
        <v>10921.1</v>
      </c>
      <c r="U23" s="83">
        <f t="shared" si="7"/>
        <v>11037.65</v>
      </c>
      <c r="V23" s="82">
        <f t="shared" si="7"/>
        <v>11154.15</v>
      </c>
      <c r="W23" s="83">
        <f t="shared" si="7"/>
        <v>11270.7</v>
      </c>
      <c r="X23" s="82">
        <f t="shared" si="7"/>
        <v>11387.25</v>
      </c>
      <c r="Y23" s="83">
        <f t="shared" si="7"/>
        <v>11503.75</v>
      </c>
      <c r="Z23" s="83">
        <f t="shared" si="7"/>
        <v>11620.3</v>
      </c>
      <c r="AA23" s="84">
        <f t="shared" si="7"/>
        <v>11736.85</v>
      </c>
      <c r="AB23" s="299"/>
    </row>
    <row r="24" spans="1:28" s="74" customFormat="1" ht="21.95" customHeight="1">
      <c r="A24" s="300">
        <v>10</v>
      </c>
      <c r="B24" s="85">
        <v>7352.25</v>
      </c>
      <c r="C24" s="86">
        <v>7499.25</v>
      </c>
      <c r="D24" s="87">
        <v>7646.3</v>
      </c>
      <c r="E24" s="86">
        <v>7793.35</v>
      </c>
      <c r="F24" s="87">
        <v>7940.4000000000005</v>
      </c>
      <c r="G24" s="86">
        <v>8072.75</v>
      </c>
      <c r="H24" s="87">
        <v>8205.1</v>
      </c>
      <c r="I24" s="86">
        <v>8337.4500000000007</v>
      </c>
      <c r="J24" s="87">
        <v>8469.75</v>
      </c>
      <c r="K24" s="86">
        <v>8602.1</v>
      </c>
      <c r="L24" s="87">
        <v>8734.4500000000007</v>
      </c>
      <c r="M24" s="86">
        <v>8852.1</v>
      </c>
      <c r="N24" s="87">
        <v>8969.7000000000007</v>
      </c>
      <c r="O24" s="86">
        <v>9087.35</v>
      </c>
      <c r="P24" s="87">
        <v>9205</v>
      </c>
      <c r="Q24" s="86">
        <v>9322.6</v>
      </c>
      <c r="R24" s="87">
        <v>9440.25</v>
      </c>
      <c r="S24" s="86">
        <v>9543.2000000000007</v>
      </c>
      <c r="T24" s="87">
        <v>9646.1</v>
      </c>
      <c r="U24" s="86">
        <v>9749.0500000000011</v>
      </c>
      <c r="V24" s="87">
        <v>9852</v>
      </c>
      <c r="W24" s="86">
        <v>9954.9000000000015</v>
      </c>
      <c r="X24" s="87">
        <v>10057.85</v>
      </c>
      <c r="Y24" s="86">
        <v>10160.800000000001</v>
      </c>
      <c r="Z24" s="86">
        <v>10263.700000000001</v>
      </c>
      <c r="AA24" s="86">
        <v>10366.650000000001</v>
      </c>
      <c r="AB24" s="302">
        <v>10</v>
      </c>
    </row>
    <row r="25" spans="1:28" s="78" customFormat="1" ht="21.95" customHeight="1" thickBot="1">
      <c r="A25" s="301"/>
      <c r="B25" s="75">
        <f t="shared" ref="B25:AA25" si="8">ROUND((B24+(B24*$D$4))*20,0)/20</f>
        <v>7816.2</v>
      </c>
      <c r="C25" s="76">
        <f t="shared" si="8"/>
        <v>7972.45</v>
      </c>
      <c r="D25" s="75">
        <f t="shared" si="8"/>
        <v>8128.8</v>
      </c>
      <c r="E25" s="76">
        <f t="shared" si="8"/>
        <v>8285.1</v>
      </c>
      <c r="F25" s="75">
        <f t="shared" si="8"/>
        <v>8441.4500000000007</v>
      </c>
      <c r="G25" s="76">
        <f t="shared" si="8"/>
        <v>8582.15</v>
      </c>
      <c r="H25" s="75">
        <f t="shared" si="8"/>
        <v>8722.85</v>
      </c>
      <c r="I25" s="76">
        <f t="shared" si="8"/>
        <v>8863.5499999999993</v>
      </c>
      <c r="J25" s="75">
        <f t="shared" si="8"/>
        <v>9004.2000000000007</v>
      </c>
      <c r="K25" s="76">
        <f t="shared" si="8"/>
        <v>9144.9</v>
      </c>
      <c r="L25" s="75">
        <f t="shared" si="8"/>
        <v>9285.6</v>
      </c>
      <c r="M25" s="76">
        <f t="shared" si="8"/>
        <v>9410.65</v>
      </c>
      <c r="N25" s="75">
        <f t="shared" si="8"/>
        <v>9535.7000000000007</v>
      </c>
      <c r="O25" s="76">
        <f t="shared" si="8"/>
        <v>9660.75</v>
      </c>
      <c r="P25" s="75">
        <f t="shared" si="8"/>
        <v>9785.85</v>
      </c>
      <c r="Q25" s="76">
        <f t="shared" si="8"/>
        <v>9910.85</v>
      </c>
      <c r="R25" s="75">
        <f t="shared" si="8"/>
        <v>10035.950000000001</v>
      </c>
      <c r="S25" s="76">
        <f t="shared" si="8"/>
        <v>10145.4</v>
      </c>
      <c r="T25" s="75">
        <f t="shared" si="8"/>
        <v>10254.75</v>
      </c>
      <c r="U25" s="76">
        <f t="shared" si="8"/>
        <v>10364.200000000001</v>
      </c>
      <c r="V25" s="75">
        <f t="shared" si="8"/>
        <v>10473.65</v>
      </c>
      <c r="W25" s="76">
        <f t="shared" si="8"/>
        <v>10583.05</v>
      </c>
      <c r="X25" s="75">
        <f t="shared" si="8"/>
        <v>10692.5</v>
      </c>
      <c r="Y25" s="76">
        <f t="shared" si="8"/>
        <v>10801.95</v>
      </c>
      <c r="Z25" s="76">
        <f t="shared" si="8"/>
        <v>10911.35</v>
      </c>
      <c r="AA25" s="77">
        <f t="shared" si="8"/>
        <v>11020.8</v>
      </c>
      <c r="AB25" s="303"/>
    </row>
    <row r="26" spans="1:28" s="74" customFormat="1" ht="21.95" customHeight="1">
      <c r="A26" s="297">
        <v>9</v>
      </c>
      <c r="B26" s="79">
        <v>6898.25</v>
      </c>
      <c r="C26" s="80">
        <v>7036.25</v>
      </c>
      <c r="D26" s="81">
        <v>7174.2000000000007</v>
      </c>
      <c r="E26" s="80">
        <v>7312.1500000000005</v>
      </c>
      <c r="F26" s="81">
        <v>7450.1500000000005</v>
      </c>
      <c r="G26" s="80">
        <v>7574.3</v>
      </c>
      <c r="H26" s="81">
        <v>7698.4500000000007</v>
      </c>
      <c r="I26" s="80">
        <v>7822.6500000000005</v>
      </c>
      <c r="J26" s="81">
        <v>7946.8</v>
      </c>
      <c r="K26" s="80">
        <v>8070.9500000000007</v>
      </c>
      <c r="L26" s="81">
        <v>8195.15</v>
      </c>
      <c r="M26" s="80">
        <v>8305.5</v>
      </c>
      <c r="N26" s="81">
        <v>8415.9</v>
      </c>
      <c r="O26" s="80">
        <v>8526.25</v>
      </c>
      <c r="P26" s="81">
        <v>8636.65</v>
      </c>
      <c r="Q26" s="80">
        <v>8747</v>
      </c>
      <c r="R26" s="81">
        <v>8857.35</v>
      </c>
      <c r="S26" s="80">
        <v>8953.9500000000007</v>
      </c>
      <c r="T26" s="81">
        <v>9050.5</v>
      </c>
      <c r="U26" s="80">
        <v>9147.1</v>
      </c>
      <c r="V26" s="81">
        <v>9243.65</v>
      </c>
      <c r="W26" s="80">
        <v>9340.25</v>
      </c>
      <c r="X26" s="81">
        <v>9436.85</v>
      </c>
      <c r="Y26" s="80">
        <v>9533.4</v>
      </c>
      <c r="Z26" s="80">
        <v>9630</v>
      </c>
      <c r="AA26" s="80">
        <v>9726.5500000000011</v>
      </c>
      <c r="AB26" s="299">
        <v>9</v>
      </c>
    </row>
    <row r="27" spans="1:28" s="78" customFormat="1" ht="21.95" customHeight="1" thickBot="1">
      <c r="A27" s="297"/>
      <c r="B27" s="82">
        <f t="shared" ref="B27:AA27" si="9">ROUND((B26+(B26*$D$4))*20,0)/20</f>
        <v>7333.55</v>
      </c>
      <c r="C27" s="83">
        <f t="shared" si="9"/>
        <v>7480.25</v>
      </c>
      <c r="D27" s="82">
        <f t="shared" si="9"/>
        <v>7626.9</v>
      </c>
      <c r="E27" s="83">
        <f t="shared" si="9"/>
        <v>7773.55</v>
      </c>
      <c r="F27" s="82">
        <f t="shared" si="9"/>
        <v>7920.25</v>
      </c>
      <c r="G27" s="83">
        <f t="shared" si="9"/>
        <v>8052.25</v>
      </c>
      <c r="H27" s="82">
        <f t="shared" si="9"/>
        <v>8184.2</v>
      </c>
      <c r="I27" s="83">
        <f t="shared" si="9"/>
        <v>8316.25</v>
      </c>
      <c r="J27" s="82">
        <f t="shared" si="9"/>
        <v>8448.25</v>
      </c>
      <c r="K27" s="83">
        <f t="shared" si="9"/>
        <v>8580.25</v>
      </c>
      <c r="L27" s="82">
        <f t="shared" si="9"/>
        <v>8712.25</v>
      </c>
      <c r="M27" s="83">
        <f t="shared" si="9"/>
        <v>8829.6</v>
      </c>
      <c r="N27" s="82">
        <f t="shared" si="9"/>
        <v>8946.9500000000007</v>
      </c>
      <c r="O27" s="83">
        <f t="shared" si="9"/>
        <v>9064.25</v>
      </c>
      <c r="P27" s="82">
        <f t="shared" si="9"/>
        <v>9181.6</v>
      </c>
      <c r="Q27" s="83">
        <f t="shared" si="9"/>
        <v>9298.9500000000007</v>
      </c>
      <c r="R27" s="82">
        <f t="shared" si="9"/>
        <v>9416.25</v>
      </c>
      <c r="S27" s="83">
        <f t="shared" si="9"/>
        <v>9518.9500000000007</v>
      </c>
      <c r="T27" s="82">
        <f t="shared" si="9"/>
        <v>9621.6</v>
      </c>
      <c r="U27" s="83">
        <f t="shared" si="9"/>
        <v>9724.2999999999993</v>
      </c>
      <c r="V27" s="82">
        <f t="shared" si="9"/>
        <v>9826.9</v>
      </c>
      <c r="W27" s="83">
        <f t="shared" si="9"/>
        <v>9929.6</v>
      </c>
      <c r="X27" s="82">
        <f t="shared" si="9"/>
        <v>10032.299999999999</v>
      </c>
      <c r="Y27" s="83">
        <f t="shared" si="9"/>
        <v>10134.950000000001</v>
      </c>
      <c r="Z27" s="83">
        <f t="shared" si="9"/>
        <v>10237.65</v>
      </c>
      <c r="AA27" s="84">
        <f t="shared" si="9"/>
        <v>10340.299999999999</v>
      </c>
      <c r="AB27" s="304"/>
    </row>
    <row r="28" spans="1:28" s="74" customFormat="1" ht="21.95" customHeight="1">
      <c r="A28" s="300">
        <v>8</v>
      </c>
      <c r="B28" s="85">
        <v>6462.25</v>
      </c>
      <c r="C28" s="86">
        <v>6591.5</v>
      </c>
      <c r="D28" s="87">
        <v>6720.75</v>
      </c>
      <c r="E28" s="86">
        <v>6850</v>
      </c>
      <c r="F28" s="87">
        <v>6979.25</v>
      </c>
      <c r="G28" s="86">
        <v>7095.55</v>
      </c>
      <c r="H28" s="87">
        <v>7211.85</v>
      </c>
      <c r="I28" s="86">
        <v>7328.2000000000007</v>
      </c>
      <c r="J28" s="87">
        <v>7444.5</v>
      </c>
      <c r="K28" s="86">
        <v>7560.85</v>
      </c>
      <c r="L28" s="87">
        <v>7677.1500000000005</v>
      </c>
      <c r="M28" s="86">
        <v>7780.55</v>
      </c>
      <c r="N28" s="87">
        <v>7883.9500000000007</v>
      </c>
      <c r="O28" s="86">
        <v>7987.35</v>
      </c>
      <c r="P28" s="87">
        <v>8090.75</v>
      </c>
      <c r="Q28" s="86">
        <v>8194.15</v>
      </c>
      <c r="R28" s="87">
        <v>8297.5500000000011</v>
      </c>
      <c r="S28" s="86">
        <v>8388</v>
      </c>
      <c r="T28" s="87">
        <v>8478.4500000000007</v>
      </c>
      <c r="U28" s="86">
        <v>8568.9500000000007</v>
      </c>
      <c r="V28" s="87">
        <v>8659.4</v>
      </c>
      <c r="W28" s="86">
        <v>8749.9</v>
      </c>
      <c r="X28" s="87">
        <v>8840.35</v>
      </c>
      <c r="Y28" s="86">
        <v>8930.85</v>
      </c>
      <c r="Z28" s="86">
        <v>9021.3000000000011</v>
      </c>
      <c r="AA28" s="88">
        <v>9111.75</v>
      </c>
      <c r="AB28" s="305">
        <v>8</v>
      </c>
    </row>
    <row r="29" spans="1:28" s="78" customFormat="1" ht="21.95" customHeight="1" thickBot="1">
      <c r="A29" s="301"/>
      <c r="B29" s="75">
        <f t="shared" ref="B29:AA29" si="10">ROUND((B28+(B28*$D$4))*20,0)/20</f>
        <v>6870</v>
      </c>
      <c r="C29" s="76">
        <f t="shared" si="10"/>
        <v>7007.4</v>
      </c>
      <c r="D29" s="75">
        <f t="shared" si="10"/>
        <v>7144.85</v>
      </c>
      <c r="E29" s="76">
        <f t="shared" si="10"/>
        <v>7282.25</v>
      </c>
      <c r="F29" s="75">
        <f t="shared" si="10"/>
        <v>7419.65</v>
      </c>
      <c r="G29" s="76">
        <f t="shared" si="10"/>
        <v>7543.3</v>
      </c>
      <c r="H29" s="75">
        <f t="shared" si="10"/>
        <v>7666.9</v>
      </c>
      <c r="I29" s="76">
        <f t="shared" si="10"/>
        <v>7790.6</v>
      </c>
      <c r="J29" s="75">
        <f t="shared" si="10"/>
        <v>7914.25</v>
      </c>
      <c r="K29" s="76">
        <f t="shared" si="10"/>
        <v>8037.95</v>
      </c>
      <c r="L29" s="75">
        <f t="shared" si="10"/>
        <v>8161.6</v>
      </c>
      <c r="M29" s="76">
        <f t="shared" si="10"/>
        <v>8271.5</v>
      </c>
      <c r="N29" s="75">
        <f t="shared" si="10"/>
        <v>8381.4500000000007</v>
      </c>
      <c r="O29" s="76">
        <f t="shared" si="10"/>
        <v>8491.35</v>
      </c>
      <c r="P29" s="75">
        <f t="shared" si="10"/>
        <v>8601.2999999999993</v>
      </c>
      <c r="Q29" s="76">
        <f t="shared" si="10"/>
        <v>8711.2000000000007</v>
      </c>
      <c r="R29" s="75">
        <f t="shared" si="10"/>
        <v>8821.15</v>
      </c>
      <c r="S29" s="76">
        <f t="shared" si="10"/>
        <v>8917.2999999999993</v>
      </c>
      <c r="T29" s="75">
        <f t="shared" si="10"/>
        <v>9013.4500000000007</v>
      </c>
      <c r="U29" s="76">
        <f t="shared" si="10"/>
        <v>9109.65</v>
      </c>
      <c r="V29" s="75">
        <f t="shared" si="10"/>
        <v>9205.7999999999993</v>
      </c>
      <c r="W29" s="76">
        <f t="shared" si="10"/>
        <v>9302</v>
      </c>
      <c r="X29" s="75">
        <f t="shared" si="10"/>
        <v>9398.2000000000007</v>
      </c>
      <c r="Y29" s="76">
        <f t="shared" si="10"/>
        <v>9494.4</v>
      </c>
      <c r="Z29" s="76">
        <f t="shared" si="10"/>
        <v>9590.5499999999993</v>
      </c>
      <c r="AA29" s="89">
        <f t="shared" si="10"/>
        <v>9686.7000000000007</v>
      </c>
      <c r="AB29" s="306"/>
    </row>
    <row r="30" spans="1:28" s="74" customFormat="1" ht="21.95" customHeight="1">
      <c r="A30" s="297">
        <v>7</v>
      </c>
      <c r="B30" s="79">
        <v>6044.8</v>
      </c>
      <c r="C30" s="80">
        <v>6165.7000000000007</v>
      </c>
      <c r="D30" s="81">
        <v>6286.6</v>
      </c>
      <c r="E30" s="80">
        <v>6407.5</v>
      </c>
      <c r="F30" s="81">
        <v>6528.4000000000005</v>
      </c>
      <c r="G30" s="80">
        <v>6637.2000000000007</v>
      </c>
      <c r="H30" s="81">
        <v>6746</v>
      </c>
      <c r="I30" s="80">
        <v>6854.8</v>
      </c>
      <c r="J30" s="81">
        <v>6963.6</v>
      </c>
      <c r="K30" s="80">
        <v>7072.4000000000005</v>
      </c>
      <c r="L30" s="81">
        <v>7181.25</v>
      </c>
      <c r="M30" s="80">
        <v>7277.9500000000007</v>
      </c>
      <c r="N30" s="81">
        <v>7374.6500000000005</v>
      </c>
      <c r="O30" s="80">
        <v>7471.4000000000005</v>
      </c>
      <c r="P30" s="81">
        <v>7568.1</v>
      </c>
      <c r="Q30" s="80">
        <v>7664.8</v>
      </c>
      <c r="R30" s="81">
        <v>7761.55</v>
      </c>
      <c r="S30" s="80">
        <v>7846.1500000000005</v>
      </c>
      <c r="T30" s="81">
        <v>7930.8</v>
      </c>
      <c r="U30" s="80">
        <v>8015.4000000000005</v>
      </c>
      <c r="V30" s="81">
        <v>8100.05</v>
      </c>
      <c r="W30" s="80">
        <v>8184.6500000000005</v>
      </c>
      <c r="X30" s="81">
        <v>8269.3000000000011</v>
      </c>
      <c r="Y30" s="80">
        <v>8353.9</v>
      </c>
      <c r="Z30" s="80">
        <v>8438.5500000000011</v>
      </c>
      <c r="AA30" s="80">
        <v>8523.15</v>
      </c>
      <c r="AB30" s="298">
        <v>7</v>
      </c>
    </row>
    <row r="31" spans="1:28" s="78" customFormat="1" ht="21.95" customHeight="1" thickBot="1">
      <c r="A31" s="297"/>
      <c r="B31" s="82">
        <f t="shared" ref="B31:AA31" si="11">ROUND((B30+(B30*$D$4))*20,0)/20</f>
        <v>6426.25</v>
      </c>
      <c r="C31" s="83">
        <f t="shared" si="11"/>
        <v>6554.75</v>
      </c>
      <c r="D31" s="82">
        <f t="shared" si="11"/>
        <v>6683.3</v>
      </c>
      <c r="E31" s="83">
        <f t="shared" si="11"/>
        <v>6811.8</v>
      </c>
      <c r="F31" s="82">
        <f t="shared" si="11"/>
        <v>6940.35</v>
      </c>
      <c r="G31" s="83">
        <f t="shared" si="11"/>
        <v>7056</v>
      </c>
      <c r="H31" s="82">
        <f t="shared" si="11"/>
        <v>7171.65</v>
      </c>
      <c r="I31" s="83">
        <f t="shared" si="11"/>
        <v>7287.35</v>
      </c>
      <c r="J31" s="82">
        <f t="shared" si="11"/>
        <v>7403</v>
      </c>
      <c r="K31" s="83">
        <f t="shared" si="11"/>
        <v>7518.65</v>
      </c>
      <c r="L31" s="82">
        <f t="shared" si="11"/>
        <v>7634.4</v>
      </c>
      <c r="M31" s="83">
        <f t="shared" si="11"/>
        <v>7737.2</v>
      </c>
      <c r="N31" s="82">
        <f t="shared" si="11"/>
        <v>7840</v>
      </c>
      <c r="O31" s="83">
        <f t="shared" si="11"/>
        <v>7942.85</v>
      </c>
      <c r="P31" s="82">
        <f t="shared" si="11"/>
        <v>8045.65</v>
      </c>
      <c r="Q31" s="83">
        <f t="shared" si="11"/>
        <v>8148.45</v>
      </c>
      <c r="R31" s="82">
        <f t="shared" si="11"/>
        <v>8251.2999999999993</v>
      </c>
      <c r="S31" s="83">
        <f t="shared" si="11"/>
        <v>8341.25</v>
      </c>
      <c r="T31" s="82">
        <f t="shared" si="11"/>
        <v>8431.25</v>
      </c>
      <c r="U31" s="83">
        <f t="shared" si="11"/>
        <v>8521.15</v>
      </c>
      <c r="V31" s="82">
        <f t="shared" si="11"/>
        <v>8611.15</v>
      </c>
      <c r="W31" s="83">
        <f t="shared" si="11"/>
        <v>8701.1</v>
      </c>
      <c r="X31" s="82">
        <f t="shared" si="11"/>
        <v>8791.1</v>
      </c>
      <c r="Y31" s="83">
        <f t="shared" si="11"/>
        <v>8881.0499999999993</v>
      </c>
      <c r="Z31" s="83">
        <f t="shared" si="11"/>
        <v>8971</v>
      </c>
      <c r="AA31" s="84">
        <f t="shared" si="11"/>
        <v>9060.9500000000007</v>
      </c>
      <c r="AB31" s="299"/>
    </row>
    <row r="32" spans="1:28" s="74" customFormat="1" ht="21.95" customHeight="1">
      <c r="A32" s="300">
        <v>6</v>
      </c>
      <c r="B32" s="85">
        <v>5645.6500000000005</v>
      </c>
      <c r="C32" s="86">
        <v>5758.55</v>
      </c>
      <c r="D32" s="87">
        <v>5871.4500000000007</v>
      </c>
      <c r="E32" s="86">
        <v>5984.35</v>
      </c>
      <c r="F32" s="87">
        <v>6097.3</v>
      </c>
      <c r="G32" s="86">
        <v>6198.9000000000005</v>
      </c>
      <c r="H32" s="87">
        <v>6300.55</v>
      </c>
      <c r="I32" s="86">
        <v>6402.1500000000005</v>
      </c>
      <c r="J32" s="87">
        <v>6503.75</v>
      </c>
      <c r="K32" s="86">
        <v>6605.4000000000005</v>
      </c>
      <c r="L32" s="87">
        <v>6707</v>
      </c>
      <c r="M32" s="86">
        <v>6797.35</v>
      </c>
      <c r="N32" s="87">
        <v>6887.7000000000007</v>
      </c>
      <c r="O32" s="86">
        <v>6978</v>
      </c>
      <c r="P32" s="87">
        <v>7068.35</v>
      </c>
      <c r="Q32" s="86">
        <v>7158.6500000000005</v>
      </c>
      <c r="R32" s="87">
        <v>7249</v>
      </c>
      <c r="S32" s="86">
        <v>7328.05</v>
      </c>
      <c r="T32" s="87">
        <v>7407.05</v>
      </c>
      <c r="U32" s="86">
        <v>7486.1</v>
      </c>
      <c r="V32" s="87">
        <v>7565.1500000000005</v>
      </c>
      <c r="W32" s="86">
        <v>7644.2000000000007</v>
      </c>
      <c r="X32" s="87">
        <v>7723.25</v>
      </c>
      <c r="Y32" s="86">
        <v>7802.25</v>
      </c>
      <c r="Z32" s="86">
        <v>7881.3</v>
      </c>
      <c r="AA32" s="86">
        <v>7960.35</v>
      </c>
      <c r="AB32" s="302">
        <v>6</v>
      </c>
    </row>
    <row r="33" spans="1:28" s="78" customFormat="1" ht="21.95" customHeight="1" thickBot="1">
      <c r="A33" s="301"/>
      <c r="B33" s="75">
        <f t="shared" ref="B33:AA33" si="12">ROUND((B32+(B32*$D$4))*20,0)/20</f>
        <v>6001.9</v>
      </c>
      <c r="C33" s="76">
        <f t="shared" si="12"/>
        <v>6121.9</v>
      </c>
      <c r="D33" s="75">
        <f t="shared" si="12"/>
        <v>6241.95</v>
      </c>
      <c r="E33" s="76">
        <f t="shared" si="12"/>
        <v>6361.95</v>
      </c>
      <c r="F33" s="75">
        <f t="shared" si="12"/>
        <v>6482.05</v>
      </c>
      <c r="G33" s="76">
        <f t="shared" si="12"/>
        <v>6590.05</v>
      </c>
      <c r="H33" s="75">
        <f t="shared" si="12"/>
        <v>6698.1</v>
      </c>
      <c r="I33" s="76">
        <f t="shared" si="12"/>
        <v>6806.15</v>
      </c>
      <c r="J33" s="75">
        <f t="shared" si="12"/>
        <v>6914.15</v>
      </c>
      <c r="K33" s="76">
        <f t="shared" si="12"/>
        <v>7022.2</v>
      </c>
      <c r="L33" s="75">
        <f t="shared" si="12"/>
        <v>7130.2</v>
      </c>
      <c r="M33" s="76">
        <f t="shared" si="12"/>
        <v>7226.25</v>
      </c>
      <c r="N33" s="75">
        <f t="shared" si="12"/>
        <v>7322.3</v>
      </c>
      <c r="O33" s="76">
        <f t="shared" si="12"/>
        <v>7418.3</v>
      </c>
      <c r="P33" s="75">
        <f t="shared" si="12"/>
        <v>7514.35</v>
      </c>
      <c r="Q33" s="76">
        <f t="shared" si="12"/>
        <v>7610.35</v>
      </c>
      <c r="R33" s="75">
        <f t="shared" si="12"/>
        <v>7706.4</v>
      </c>
      <c r="S33" s="76">
        <f t="shared" si="12"/>
        <v>7790.45</v>
      </c>
      <c r="T33" s="75">
        <f t="shared" si="12"/>
        <v>7874.45</v>
      </c>
      <c r="U33" s="76">
        <f t="shared" si="12"/>
        <v>7958.45</v>
      </c>
      <c r="V33" s="75">
        <f t="shared" si="12"/>
        <v>8042.5</v>
      </c>
      <c r="W33" s="76">
        <f t="shared" si="12"/>
        <v>8126.55</v>
      </c>
      <c r="X33" s="75">
        <f t="shared" si="12"/>
        <v>8210.6</v>
      </c>
      <c r="Y33" s="76">
        <f t="shared" si="12"/>
        <v>8294.5499999999993</v>
      </c>
      <c r="Z33" s="76">
        <f t="shared" si="12"/>
        <v>8378.6</v>
      </c>
      <c r="AA33" s="77">
        <f t="shared" si="12"/>
        <v>8462.65</v>
      </c>
      <c r="AB33" s="303"/>
    </row>
    <row r="34" spans="1:28" s="74" customFormat="1" ht="21.95" customHeight="1">
      <c r="A34" s="297">
        <v>5</v>
      </c>
      <c r="B34" s="79">
        <v>5264.4500000000007</v>
      </c>
      <c r="C34" s="80">
        <v>5369.7000000000007</v>
      </c>
      <c r="D34" s="81">
        <v>5475</v>
      </c>
      <c r="E34" s="80">
        <v>5580.3</v>
      </c>
      <c r="F34" s="81">
        <v>5685.6</v>
      </c>
      <c r="G34" s="80">
        <v>5780.35</v>
      </c>
      <c r="H34" s="81">
        <v>5875.1</v>
      </c>
      <c r="I34" s="80">
        <v>5969.85</v>
      </c>
      <c r="J34" s="81">
        <v>6064.6500000000005</v>
      </c>
      <c r="K34" s="80">
        <v>6159.4000000000005</v>
      </c>
      <c r="L34" s="81">
        <v>6254.1500000000005</v>
      </c>
      <c r="M34" s="80">
        <v>6338.4000000000005</v>
      </c>
      <c r="N34" s="81">
        <v>6422.6</v>
      </c>
      <c r="O34" s="80">
        <v>6506.85</v>
      </c>
      <c r="P34" s="81">
        <v>6591.05</v>
      </c>
      <c r="Q34" s="80">
        <v>6675.3</v>
      </c>
      <c r="R34" s="81">
        <v>6759.55</v>
      </c>
      <c r="S34" s="80">
        <v>6833.25</v>
      </c>
      <c r="T34" s="81">
        <v>6906.9500000000007</v>
      </c>
      <c r="U34" s="80">
        <v>6980.6500000000005</v>
      </c>
      <c r="V34" s="81">
        <v>7054.35</v>
      </c>
      <c r="W34" s="80">
        <v>7128.05</v>
      </c>
      <c r="X34" s="81">
        <v>7201.75</v>
      </c>
      <c r="Y34" s="80">
        <v>7275.4500000000007</v>
      </c>
      <c r="Z34" s="80">
        <v>7349.1500000000005</v>
      </c>
      <c r="AA34" s="80">
        <v>7422.85</v>
      </c>
      <c r="AB34" s="299">
        <v>5</v>
      </c>
    </row>
    <row r="35" spans="1:28" s="78" customFormat="1" ht="21.95" customHeight="1" thickBot="1">
      <c r="A35" s="297"/>
      <c r="B35" s="82">
        <f t="shared" ref="B35:AA35" si="13">ROUND((B34+(B34*$D$4))*20,0)/20</f>
        <v>5596.65</v>
      </c>
      <c r="C35" s="83">
        <f t="shared" si="13"/>
        <v>5708.55</v>
      </c>
      <c r="D35" s="82">
        <f t="shared" si="13"/>
        <v>5820.45</v>
      </c>
      <c r="E35" s="83">
        <f t="shared" si="13"/>
        <v>5932.4</v>
      </c>
      <c r="F35" s="82">
        <f t="shared" si="13"/>
        <v>6044.35</v>
      </c>
      <c r="G35" s="83">
        <f t="shared" si="13"/>
        <v>6145.1</v>
      </c>
      <c r="H35" s="82">
        <f t="shared" si="13"/>
        <v>6245.8</v>
      </c>
      <c r="I35" s="83">
        <f t="shared" si="13"/>
        <v>6346.55</v>
      </c>
      <c r="J35" s="82">
        <f t="shared" si="13"/>
        <v>6447.35</v>
      </c>
      <c r="K35" s="83">
        <f t="shared" si="13"/>
        <v>6548.05</v>
      </c>
      <c r="L35" s="82">
        <f t="shared" si="13"/>
        <v>6648.8</v>
      </c>
      <c r="M35" s="83">
        <f t="shared" si="13"/>
        <v>6738.35</v>
      </c>
      <c r="N35" s="82">
        <f t="shared" si="13"/>
        <v>6827.85</v>
      </c>
      <c r="O35" s="83">
        <f t="shared" si="13"/>
        <v>6917.45</v>
      </c>
      <c r="P35" s="82">
        <f t="shared" si="13"/>
        <v>7006.95</v>
      </c>
      <c r="Q35" s="83">
        <f t="shared" si="13"/>
        <v>7096.5</v>
      </c>
      <c r="R35" s="82">
        <f t="shared" si="13"/>
        <v>7186.1</v>
      </c>
      <c r="S35" s="83">
        <f t="shared" si="13"/>
        <v>7264.45</v>
      </c>
      <c r="T35" s="82">
        <f t="shared" si="13"/>
        <v>7342.8</v>
      </c>
      <c r="U35" s="83">
        <f t="shared" si="13"/>
        <v>7421.15</v>
      </c>
      <c r="V35" s="82">
        <f t="shared" si="13"/>
        <v>7499.5</v>
      </c>
      <c r="W35" s="83">
        <f t="shared" si="13"/>
        <v>7577.85</v>
      </c>
      <c r="X35" s="82">
        <f t="shared" si="13"/>
        <v>7656.2</v>
      </c>
      <c r="Y35" s="83">
        <f t="shared" si="13"/>
        <v>7734.55</v>
      </c>
      <c r="Z35" s="83">
        <f t="shared" si="13"/>
        <v>7812.9</v>
      </c>
      <c r="AA35" s="84">
        <f t="shared" si="13"/>
        <v>7891.25</v>
      </c>
      <c r="AB35" s="299"/>
    </row>
    <row r="36" spans="1:28" s="74" customFormat="1" ht="21.95" customHeight="1">
      <c r="A36" s="300">
        <v>4</v>
      </c>
      <c r="B36" s="85">
        <v>4898.3</v>
      </c>
      <c r="C36" s="86">
        <v>4996.25</v>
      </c>
      <c r="D36" s="87">
        <v>5094.2000000000007</v>
      </c>
      <c r="E36" s="86">
        <v>5192.2000000000007</v>
      </c>
      <c r="F36" s="87">
        <v>5290.1500000000005</v>
      </c>
      <c r="G36" s="86">
        <v>5378.3</v>
      </c>
      <c r="H36" s="87">
        <v>5466.5</v>
      </c>
      <c r="I36" s="86">
        <v>5554.6500000000005</v>
      </c>
      <c r="J36" s="87">
        <v>5642.8</v>
      </c>
      <c r="K36" s="86">
        <v>5731</v>
      </c>
      <c r="L36" s="87">
        <v>5819.1500000000005</v>
      </c>
      <c r="M36" s="86">
        <v>5897.55</v>
      </c>
      <c r="N36" s="87">
        <v>5975.9000000000005</v>
      </c>
      <c r="O36" s="86">
        <v>6054.3</v>
      </c>
      <c r="P36" s="87">
        <v>6132.6500000000005</v>
      </c>
      <c r="Q36" s="86">
        <v>6211</v>
      </c>
      <c r="R36" s="87">
        <v>6289.4000000000005</v>
      </c>
      <c r="S36" s="86">
        <v>6357.9500000000007</v>
      </c>
      <c r="T36" s="87">
        <v>6426.55</v>
      </c>
      <c r="U36" s="86">
        <v>6495.1500000000005</v>
      </c>
      <c r="V36" s="87">
        <v>6563.7000000000007</v>
      </c>
      <c r="W36" s="86">
        <v>6632.3</v>
      </c>
      <c r="X36" s="87">
        <v>6700.85</v>
      </c>
      <c r="Y36" s="86">
        <v>6769.4500000000007</v>
      </c>
      <c r="Z36" s="86">
        <v>6838</v>
      </c>
      <c r="AA36" s="86">
        <v>6906.6</v>
      </c>
      <c r="AB36" s="302">
        <v>4</v>
      </c>
    </row>
    <row r="37" spans="1:28" s="78" customFormat="1" ht="21.95" customHeight="1" thickBot="1">
      <c r="A37" s="301"/>
      <c r="B37" s="75">
        <f t="shared" ref="B37:AA37" si="14">ROUND((B36+(B36*$D$4))*20,0)/20</f>
        <v>5207.3999999999996</v>
      </c>
      <c r="C37" s="76">
        <f t="shared" si="14"/>
        <v>5311.5</v>
      </c>
      <c r="D37" s="75">
        <f t="shared" si="14"/>
        <v>5415.65</v>
      </c>
      <c r="E37" s="76">
        <f t="shared" si="14"/>
        <v>5519.85</v>
      </c>
      <c r="F37" s="75">
        <f t="shared" si="14"/>
        <v>5623.95</v>
      </c>
      <c r="G37" s="76">
        <f t="shared" si="14"/>
        <v>5717.65</v>
      </c>
      <c r="H37" s="75">
        <f t="shared" si="14"/>
        <v>5811.45</v>
      </c>
      <c r="I37" s="76">
        <f t="shared" si="14"/>
        <v>5905.15</v>
      </c>
      <c r="J37" s="75">
        <f t="shared" si="14"/>
        <v>5998.85</v>
      </c>
      <c r="K37" s="76">
        <f t="shared" si="14"/>
        <v>6092.65</v>
      </c>
      <c r="L37" s="75">
        <f t="shared" si="14"/>
        <v>6186.35</v>
      </c>
      <c r="M37" s="76">
        <f t="shared" si="14"/>
        <v>6269.7</v>
      </c>
      <c r="N37" s="75">
        <f t="shared" si="14"/>
        <v>6353</v>
      </c>
      <c r="O37" s="76">
        <f t="shared" si="14"/>
        <v>6436.35</v>
      </c>
      <c r="P37" s="75">
        <f t="shared" si="14"/>
        <v>6519.6</v>
      </c>
      <c r="Q37" s="76">
        <f t="shared" si="14"/>
        <v>6602.9</v>
      </c>
      <c r="R37" s="75">
        <f t="shared" si="14"/>
        <v>6686.25</v>
      </c>
      <c r="S37" s="76">
        <f t="shared" si="14"/>
        <v>6759.15</v>
      </c>
      <c r="T37" s="75">
        <f t="shared" si="14"/>
        <v>6832.05</v>
      </c>
      <c r="U37" s="76">
        <f t="shared" si="14"/>
        <v>6905</v>
      </c>
      <c r="V37" s="75">
        <f t="shared" si="14"/>
        <v>6977.85</v>
      </c>
      <c r="W37" s="76">
        <f t="shared" si="14"/>
        <v>7050.8</v>
      </c>
      <c r="X37" s="75">
        <f t="shared" si="14"/>
        <v>7123.65</v>
      </c>
      <c r="Y37" s="76">
        <f t="shared" si="14"/>
        <v>7196.6</v>
      </c>
      <c r="Z37" s="76">
        <f t="shared" si="14"/>
        <v>7269.5</v>
      </c>
      <c r="AA37" s="77">
        <f t="shared" si="14"/>
        <v>7342.4</v>
      </c>
      <c r="AB37" s="303"/>
    </row>
    <row r="38" spans="1:28" s="74" customFormat="1" ht="21.95" customHeight="1">
      <c r="A38" s="297">
        <v>3</v>
      </c>
      <c r="B38" s="79">
        <v>4549.55</v>
      </c>
      <c r="C38" s="80">
        <v>4640.55</v>
      </c>
      <c r="D38" s="81">
        <v>4731.55</v>
      </c>
      <c r="E38" s="80">
        <v>4822.55</v>
      </c>
      <c r="F38" s="81">
        <v>4913.55</v>
      </c>
      <c r="G38" s="80">
        <v>4995.4500000000007</v>
      </c>
      <c r="H38" s="81">
        <v>5077.3</v>
      </c>
      <c r="I38" s="80">
        <v>5159.2000000000007</v>
      </c>
      <c r="J38" s="81">
        <v>5241.1000000000004</v>
      </c>
      <c r="K38" s="80">
        <v>5323</v>
      </c>
      <c r="L38" s="81">
        <v>5404.9000000000005</v>
      </c>
      <c r="M38" s="80">
        <v>5477.7000000000007</v>
      </c>
      <c r="N38" s="81">
        <v>5550.4500000000007</v>
      </c>
      <c r="O38" s="80">
        <v>5623.25</v>
      </c>
      <c r="P38" s="81">
        <v>5696.05</v>
      </c>
      <c r="Q38" s="80">
        <v>5768.85</v>
      </c>
      <c r="R38" s="81">
        <v>5841.6500000000005</v>
      </c>
      <c r="S38" s="80">
        <v>5905.35</v>
      </c>
      <c r="T38" s="81">
        <v>5969.05</v>
      </c>
      <c r="U38" s="80">
        <v>6032.75</v>
      </c>
      <c r="V38" s="81">
        <v>6096.4000000000005</v>
      </c>
      <c r="W38" s="80">
        <v>6160.1</v>
      </c>
      <c r="X38" s="81">
        <v>6223.8</v>
      </c>
      <c r="Y38" s="80">
        <v>6287.5</v>
      </c>
      <c r="Z38" s="80">
        <v>6351.2000000000007</v>
      </c>
      <c r="AA38" s="80">
        <v>6414.9000000000005</v>
      </c>
      <c r="AB38" s="299">
        <v>3</v>
      </c>
    </row>
    <row r="39" spans="1:28" s="78" customFormat="1" ht="21.95" customHeight="1" thickBot="1">
      <c r="A39" s="297"/>
      <c r="B39" s="82">
        <f t="shared" ref="B39:AA39" si="15">ROUND((B38+(B38*$D$4))*20,0)/20</f>
        <v>4836.6499999999996</v>
      </c>
      <c r="C39" s="83">
        <f t="shared" si="15"/>
        <v>4933.3500000000004</v>
      </c>
      <c r="D39" s="82">
        <f t="shared" si="15"/>
        <v>5030.1000000000004</v>
      </c>
      <c r="E39" s="83">
        <f t="shared" si="15"/>
        <v>5126.8500000000004</v>
      </c>
      <c r="F39" s="82">
        <f t="shared" si="15"/>
        <v>5223.6000000000004</v>
      </c>
      <c r="G39" s="83">
        <f t="shared" si="15"/>
        <v>5310.65</v>
      </c>
      <c r="H39" s="82">
        <f t="shared" si="15"/>
        <v>5397.7</v>
      </c>
      <c r="I39" s="83">
        <f t="shared" si="15"/>
        <v>5484.75</v>
      </c>
      <c r="J39" s="82">
        <f t="shared" si="15"/>
        <v>5571.8</v>
      </c>
      <c r="K39" s="83">
        <f t="shared" si="15"/>
        <v>5658.9</v>
      </c>
      <c r="L39" s="82">
        <f t="shared" si="15"/>
        <v>5745.95</v>
      </c>
      <c r="M39" s="83">
        <f t="shared" si="15"/>
        <v>5823.35</v>
      </c>
      <c r="N39" s="82">
        <f t="shared" si="15"/>
        <v>5900.7</v>
      </c>
      <c r="O39" s="83">
        <f t="shared" si="15"/>
        <v>5978.1</v>
      </c>
      <c r="P39" s="82">
        <f t="shared" si="15"/>
        <v>6055.45</v>
      </c>
      <c r="Q39" s="83">
        <f t="shared" si="15"/>
        <v>6132.85</v>
      </c>
      <c r="R39" s="82">
        <f t="shared" si="15"/>
        <v>6210.25</v>
      </c>
      <c r="S39" s="83">
        <f t="shared" si="15"/>
        <v>6278</v>
      </c>
      <c r="T39" s="82">
        <f t="shared" si="15"/>
        <v>6345.7</v>
      </c>
      <c r="U39" s="83">
        <f t="shared" si="15"/>
        <v>6413.4</v>
      </c>
      <c r="V39" s="82">
        <f t="shared" si="15"/>
        <v>6481.1</v>
      </c>
      <c r="W39" s="83">
        <f t="shared" si="15"/>
        <v>6548.8</v>
      </c>
      <c r="X39" s="82">
        <f t="shared" si="15"/>
        <v>6616.5</v>
      </c>
      <c r="Y39" s="83">
        <f t="shared" si="15"/>
        <v>6684.25</v>
      </c>
      <c r="Z39" s="83">
        <f t="shared" si="15"/>
        <v>6751.95</v>
      </c>
      <c r="AA39" s="84">
        <f t="shared" si="15"/>
        <v>6819.7</v>
      </c>
      <c r="AB39" s="304"/>
    </row>
    <row r="40" spans="1:28" s="74" customFormat="1" ht="21.95" customHeight="1">
      <c r="A40" s="300">
        <v>2</v>
      </c>
      <c r="B40" s="85">
        <v>4214.5</v>
      </c>
      <c r="C40" s="86">
        <v>4298.8</v>
      </c>
      <c r="D40" s="87">
        <v>4383.1000000000004</v>
      </c>
      <c r="E40" s="86">
        <v>4467.4000000000005</v>
      </c>
      <c r="F40" s="87">
        <v>4551.7</v>
      </c>
      <c r="G40" s="86">
        <v>4627.55</v>
      </c>
      <c r="H40" s="87">
        <v>4703.4000000000005</v>
      </c>
      <c r="I40" s="86">
        <v>4779.25</v>
      </c>
      <c r="J40" s="87">
        <v>4855.1000000000004</v>
      </c>
      <c r="K40" s="86">
        <v>4931</v>
      </c>
      <c r="L40" s="87">
        <v>5006.8500000000004</v>
      </c>
      <c r="M40" s="86">
        <v>5074.3</v>
      </c>
      <c r="N40" s="87">
        <v>5141.7000000000007</v>
      </c>
      <c r="O40" s="86">
        <v>5209.1500000000005</v>
      </c>
      <c r="P40" s="87">
        <v>5276.55</v>
      </c>
      <c r="Q40" s="86">
        <v>5344</v>
      </c>
      <c r="R40" s="87">
        <v>5411.4500000000007</v>
      </c>
      <c r="S40" s="86">
        <v>5470.4500000000007</v>
      </c>
      <c r="T40" s="87">
        <v>5529.4500000000007</v>
      </c>
      <c r="U40" s="86">
        <v>5588.4500000000007</v>
      </c>
      <c r="V40" s="87">
        <v>5647.4500000000007</v>
      </c>
      <c r="W40" s="86">
        <v>5706.4500000000007</v>
      </c>
      <c r="X40" s="87">
        <v>5765.4500000000007</v>
      </c>
      <c r="Y40" s="86">
        <v>5824.4500000000007</v>
      </c>
      <c r="Z40" s="86">
        <v>5883.4500000000007</v>
      </c>
      <c r="AA40" s="88">
        <v>5942.4500000000007</v>
      </c>
      <c r="AB40" s="305">
        <v>2</v>
      </c>
    </row>
    <row r="41" spans="1:28" s="78" customFormat="1" ht="21.95" customHeight="1" thickBot="1">
      <c r="A41" s="301"/>
      <c r="B41" s="75">
        <f t="shared" ref="B41:AA41" si="16">ROUND((B40+(B40*$D$4))*20,0)/20</f>
        <v>4480.45</v>
      </c>
      <c r="C41" s="76">
        <f t="shared" si="16"/>
        <v>4570.05</v>
      </c>
      <c r="D41" s="75">
        <f t="shared" si="16"/>
        <v>4659.6499999999996</v>
      </c>
      <c r="E41" s="76">
        <f t="shared" si="16"/>
        <v>4749.3</v>
      </c>
      <c r="F41" s="75">
        <f t="shared" si="16"/>
        <v>4838.8999999999996</v>
      </c>
      <c r="G41" s="76">
        <f t="shared" si="16"/>
        <v>4919.55</v>
      </c>
      <c r="H41" s="75">
        <f t="shared" si="16"/>
        <v>5000.2</v>
      </c>
      <c r="I41" s="76">
        <f t="shared" si="16"/>
        <v>5080.8</v>
      </c>
      <c r="J41" s="75">
        <f t="shared" si="16"/>
        <v>5161.45</v>
      </c>
      <c r="K41" s="76">
        <f t="shared" si="16"/>
        <v>5242.1499999999996</v>
      </c>
      <c r="L41" s="75">
        <f t="shared" si="16"/>
        <v>5322.8</v>
      </c>
      <c r="M41" s="76">
        <f t="shared" si="16"/>
        <v>5394.5</v>
      </c>
      <c r="N41" s="75">
        <f t="shared" si="16"/>
        <v>5466.15</v>
      </c>
      <c r="O41" s="76">
        <f t="shared" si="16"/>
        <v>5537.85</v>
      </c>
      <c r="P41" s="75">
        <f t="shared" si="16"/>
        <v>5609.5</v>
      </c>
      <c r="Q41" s="76">
        <f t="shared" si="16"/>
        <v>5681.2</v>
      </c>
      <c r="R41" s="75">
        <f t="shared" si="16"/>
        <v>5752.9</v>
      </c>
      <c r="S41" s="76">
        <f t="shared" si="16"/>
        <v>5815.65</v>
      </c>
      <c r="T41" s="75">
        <f t="shared" si="16"/>
        <v>5878.35</v>
      </c>
      <c r="U41" s="76">
        <f t="shared" si="16"/>
        <v>5941.1</v>
      </c>
      <c r="V41" s="75">
        <f t="shared" si="16"/>
        <v>6003.8</v>
      </c>
      <c r="W41" s="76">
        <f t="shared" si="16"/>
        <v>6066.55</v>
      </c>
      <c r="X41" s="75">
        <f t="shared" si="16"/>
        <v>6129.25</v>
      </c>
      <c r="Y41" s="76">
        <f t="shared" si="16"/>
        <v>6191.95</v>
      </c>
      <c r="Z41" s="76">
        <f t="shared" si="16"/>
        <v>6254.7</v>
      </c>
      <c r="AA41" s="89">
        <f t="shared" si="16"/>
        <v>6317.4</v>
      </c>
      <c r="AB41" s="306"/>
    </row>
    <row r="42" spans="1:28" s="74" customFormat="1" ht="21.95" customHeight="1">
      <c r="A42" s="297">
        <v>1</v>
      </c>
      <c r="B42" s="79">
        <v>4012.8500000000004</v>
      </c>
      <c r="C42" s="80">
        <v>4027.9</v>
      </c>
      <c r="D42" s="81">
        <v>4051.3500000000004</v>
      </c>
      <c r="E42" s="80">
        <v>4129.25</v>
      </c>
      <c r="F42" s="81">
        <v>4207.1500000000005</v>
      </c>
      <c r="G42" s="80">
        <v>4277.3</v>
      </c>
      <c r="H42" s="81">
        <v>4347.4000000000005</v>
      </c>
      <c r="I42" s="80">
        <v>4417.5</v>
      </c>
      <c r="J42" s="81">
        <v>4487.6500000000005</v>
      </c>
      <c r="K42" s="80">
        <v>4557.75</v>
      </c>
      <c r="L42" s="81">
        <v>4627.8500000000004</v>
      </c>
      <c r="M42" s="80">
        <v>4690.2</v>
      </c>
      <c r="N42" s="81">
        <v>4752.55</v>
      </c>
      <c r="O42" s="80">
        <v>4814.8500000000004</v>
      </c>
      <c r="P42" s="81">
        <v>4877.2</v>
      </c>
      <c r="Q42" s="80">
        <v>4939.5</v>
      </c>
      <c r="R42" s="81">
        <v>5001.8500000000004</v>
      </c>
      <c r="S42" s="80">
        <v>5056.4000000000005</v>
      </c>
      <c r="T42" s="81">
        <v>5110.9000000000005</v>
      </c>
      <c r="U42" s="80">
        <v>5165.4500000000007</v>
      </c>
      <c r="V42" s="81">
        <v>5220</v>
      </c>
      <c r="W42" s="80">
        <v>5274.55</v>
      </c>
      <c r="X42" s="81">
        <v>5329.05</v>
      </c>
      <c r="Y42" s="80">
        <v>5383.6</v>
      </c>
      <c r="Z42" s="80">
        <v>5438.1500000000005</v>
      </c>
      <c r="AA42" s="80">
        <v>5492.7000000000007</v>
      </c>
      <c r="AB42" s="298">
        <v>1</v>
      </c>
    </row>
    <row r="43" spans="1:28" s="78" customFormat="1" ht="21.95" customHeight="1" thickBot="1">
      <c r="A43" s="297"/>
      <c r="B43" s="82">
        <f t="shared" ref="B43:AA43" si="17">ROUND((B42+(B42*$D$4))*20,0)/20</f>
        <v>4266.05</v>
      </c>
      <c r="C43" s="83">
        <f t="shared" si="17"/>
        <v>4282.05</v>
      </c>
      <c r="D43" s="82">
        <f t="shared" si="17"/>
        <v>4307</v>
      </c>
      <c r="E43" s="83">
        <f t="shared" si="17"/>
        <v>4389.8</v>
      </c>
      <c r="F43" s="82">
        <f t="shared" si="17"/>
        <v>4472.6000000000004</v>
      </c>
      <c r="G43" s="83">
        <f t="shared" si="17"/>
        <v>4547.2</v>
      </c>
      <c r="H43" s="82">
        <f t="shared" si="17"/>
        <v>4621.7</v>
      </c>
      <c r="I43" s="83">
        <f t="shared" si="17"/>
        <v>4696.25</v>
      </c>
      <c r="J43" s="82">
        <f t="shared" si="17"/>
        <v>4770.8</v>
      </c>
      <c r="K43" s="83">
        <f t="shared" si="17"/>
        <v>4845.3500000000004</v>
      </c>
      <c r="L43" s="82">
        <f t="shared" si="17"/>
        <v>4919.8500000000004</v>
      </c>
      <c r="M43" s="83">
        <f t="shared" si="17"/>
        <v>4986.1499999999996</v>
      </c>
      <c r="N43" s="82">
        <f t="shared" si="17"/>
        <v>5052.45</v>
      </c>
      <c r="O43" s="83">
        <f t="shared" si="17"/>
        <v>5118.6499999999996</v>
      </c>
      <c r="P43" s="82">
        <f t="shared" si="17"/>
        <v>5184.95</v>
      </c>
      <c r="Q43" s="83">
        <f t="shared" si="17"/>
        <v>5251.2</v>
      </c>
      <c r="R43" s="82">
        <f t="shared" si="17"/>
        <v>5317.45</v>
      </c>
      <c r="S43" s="83">
        <f t="shared" si="17"/>
        <v>5375.45</v>
      </c>
      <c r="T43" s="82">
        <f t="shared" si="17"/>
        <v>5433.4</v>
      </c>
      <c r="U43" s="83">
        <f t="shared" si="17"/>
        <v>5491.4</v>
      </c>
      <c r="V43" s="82">
        <f t="shared" si="17"/>
        <v>5549.4</v>
      </c>
      <c r="W43" s="83">
        <f t="shared" si="17"/>
        <v>5607.35</v>
      </c>
      <c r="X43" s="82">
        <f t="shared" si="17"/>
        <v>5665.3</v>
      </c>
      <c r="Y43" s="83">
        <f t="shared" si="17"/>
        <v>5723.3</v>
      </c>
      <c r="Z43" s="83">
        <f t="shared" si="17"/>
        <v>5781.3</v>
      </c>
      <c r="AA43" s="84">
        <f t="shared" si="17"/>
        <v>5839.3</v>
      </c>
      <c r="AB43" s="299"/>
    </row>
    <row r="44" spans="1:28" s="70" customFormat="1" ht="21.95" customHeight="1" thickBot="1">
      <c r="A44" s="65" t="s">
        <v>17</v>
      </c>
      <c r="B44" s="66">
        <v>0</v>
      </c>
      <c r="C44" s="67">
        <f t="shared" ref="C44:AA44" si="18">B44+1</f>
        <v>1</v>
      </c>
      <c r="D44" s="68">
        <f t="shared" si="18"/>
        <v>2</v>
      </c>
      <c r="E44" s="67">
        <f t="shared" si="18"/>
        <v>3</v>
      </c>
      <c r="F44" s="68">
        <f t="shared" si="18"/>
        <v>4</v>
      </c>
      <c r="G44" s="67">
        <f t="shared" si="18"/>
        <v>5</v>
      </c>
      <c r="H44" s="68">
        <f t="shared" si="18"/>
        <v>6</v>
      </c>
      <c r="I44" s="67">
        <f t="shared" si="18"/>
        <v>7</v>
      </c>
      <c r="J44" s="68">
        <f t="shared" si="18"/>
        <v>8</v>
      </c>
      <c r="K44" s="67">
        <f t="shared" si="18"/>
        <v>9</v>
      </c>
      <c r="L44" s="68">
        <f t="shared" si="18"/>
        <v>10</v>
      </c>
      <c r="M44" s="67">
        <f t="shared" si="18"/>
        <v>11</v>
      </c>
      <c r="N44" s="68">
        <f t="shared" si="18"/>
        <v>12</v>
      </c>
      <c r="O44" s="67">
        <f t="shared" si="18"/>
        <v>13</v>
      </c>
      <c r="P44" s="68">
        <f t="shared" si="18"/>
        <v>14</v>
      </c>
      <c r="Q44" s="67">
        <f t="shared" si="18"/>
        <v>15</v>
      </c>
      <c r="R44" s="68">
        <f t="shared" si="18"/>
        <v>16</v>
      </c>
      <c r="S44" s="67">
        <f t="shared" si="18"/>
        <v>17</v>
      </c>
      <c r="T44" s="68">
        <f t="shared" si="18"/>
        <v>18</v>
      </c>
      <c r="U44" s="67">
        <f t="shared" si="18"/>
        <v>19</v>
      </c>
      <c r="V44" s="68">
        <f t="shared" si="18"/>
        <v>20</v>
      </c>
      <c r="W44" s="67">
        <f t="shared" si="18"/>
        <v>21</v>
      </c>
      <c r="X44" s="68">
        <f t="shared" si="18"/>
        <v>22</v>
      </c>
      <c r="Y44" s="67">
        <f t="shared" si="18"/>
        <v>23</v>
      </c>
      <c r="Z44" s="67">
        <f t="shared" si="18"/>
        <v>24</v>
      </c>
      <c r="AA44" s="90">
        <f t="shared" si="18"/>
        <v>25</v>
      </c>
      <c r="AB44" s="65" t="s">
        <v>17</v>
      </c>
    </row>
    <row r="45" spans="1:28" ht="18.95" customHeight="1">
      <c r="A45" s="91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3"/>
      <c r="R45" s="92"/>
      <c r="S45" s="92"/>
      <c r="T45" s="92"/>
      <c r="U45" s="92"/>
      <c r="V45" s="92"/>
      <c r="W45" s="92"/>
      <c r="X45" s="92"/>
      <c r="Y45" s="92"/>
      <c r="Z45" s="92"/>
      <c r="AA45" s="93"/>
      <c r="AB45" s="91"/>
    </row>
    <row r="46" spans="1:28" ht="18.95" customHeight="1">
      <c r="A46" s="91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3"/>
      <c r="R46" s="92"/>
      <c r="S46" s="92"/>
      <c r="T46" s="92"/>
      <c r="U46" s="92"/>
      <c r="V46" s="92"/>
      <c r="W46" s="92"/>
      <c r="X46" s="92"/>
      <c r="Y46" s="92"/>
      <c r="Z46" s="92"/>
      <c r="AA46" s="93"/>
      <c r="AB46" s="91"/>
    </row>
  </sheetData>
  <mergeCells count="33">
    <mergeCell ref="A16:A17"/>
    <mergeCell ref="AB16:AB17"/>
    <mergeCell ref="A3:A4"/>
    <mergeCell ref="A12:A13"/>
    <mergeCell ref="AB12:AB13"/>
    <mergeCell ref="A14:A15"/>
    <mergeCell ref="AB14:AB15"/>
    <mergeCell ref="A18:A19"/>
    <mergeCell ref="AB18:AB19"/>
    <mergeCell ref="A20:A21"/>
    <mergeCell ref="AB20:AB21"/>
    <mergeCell ref="A22:A23"/>
    <mergeCell ref="AB22:AB23"/>
    <mergeCell ref="A24:A25"/>
    <mergeCell ref="AB24:AB25"/>
    <mergeCell ref="A26:A27"/>
    <mergeCell ref="AB26:AB27"/>
    <mergeCell ref="A28:A29"/>
    <mergeCell ref="AB28:AB29"/>
    <mergeCell ref="A30:A31"/>
    <mergeCell ref="AB30:AB31"/>
    <mergeCell ref="A32:A33"/>
    <mergeCell ref="AB32:AB33"/>
    <mergeCell ref="A34:A35"/>
    <mergeCell ref="AB34:AB35"/>
    <mergeCell ref="A42:A43"/>
    <mergeCell ref="AB42:AB43"/>
    <mergeCell ref="A36:A37"/>
    <mergeCell ref="AB36:AB37"/>
    <mergeCell ref="A38:A39"/>
    <mergeCell ref="AB38:AB39"/>
    <mergeCell ref="A40:A41"/>
    <mergeCell ref="AB40:AB41"/>
  </mergeCells>
  <printOptions horizontalCentered="1" verticalCentered="1"/>
  <pageMargins left="0.19685039370078741" right="0.19685039370078741" top="0.47244094488188981" bottom="0.19685039370078741" header="0.15748031496062992" footer="0.15748031496062992"/>
  <pageSetup paperSize="9" scale="5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41" r:id="rId4">
          <objectPr defaultSize="0" r:id="rId5">
            <anchor moveWithCells="1">
              <from>
                <xdr:col>24</xdr:col>
                <xdr:colOff>47625</xdr:colOff>
                <xdr:row>1</xdr:row>
                <xdr:rowOff>66675</xdr:rowOff>
              </from>
              <to>
                <xdr:col>26</xdr:col>
                <xdr:colOff>514350</xdr:colOff>
                <xdr:row>4</xdr:row>
                <xdr:rowOff>28575</xdr:rowOff>
              </to>
            </anchor>
          </objectPr>
        </oleObject>
      </mc:Choice>
      <mc:Fallback>
        <oleObject progId="Word.Document.8" shapeId="10241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2D59A1BFEF074FA6729E89F190A3A1" ma:contentTypeVersion="1" ma:contentTypeDescription="Crée un document." ma:contentTypeScope="" ma:versionID="ab9db2593fba059ff9f74fd186cfc94c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36</Value>
      <Value>149</Value>
      <Value>148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Santé et social</TermName>
          <TermId xmlns="http://schemas.microsoft.com/office/infopath/2007/PartnerControls">014b5864-6ac2-464e-a2a2-5ed10cdf42a9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 protection de l'adulte et de la jeunesse</TermName>
          <TermId xmlns="http://schemas.microsoft.com/office/infopath/2007/PartnerControls">0259be99-525e-409b-9917-e19e91b71ff8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SPAJ</TermName>
          <TermId xmlns="http://schemas.microsoft.com/office/infopath/2007/PartnerControls">cfbcd137-14ab-4924-befd-196321264b79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EB8D2EA1-202D-495B-844D-721EEB02E58C}"/>
</file>

<file path=customXml/itemProps2.xml><?xml version="1.0" encoding="utf-8"?>
<ds:datastoreItem xmlns:ds="http://schemas.openxmlformats.org/officeDocument/2006/customXml" ds:itemID="{3BB5C3BC-5B44-499B-ADAE-731CEBEE10AB}"/>
</file>

<file path=customXml/itemProps3.xml><?xml version="1.0" encoding="utf-8"?>
<ds:datastoreItem xmlns:ds="http://schemas.openxmlformats.org/officeDocument/2006/customXml" ds:itemID="{ADA61CE6-262A-4956-A534-CEDED924FA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Liste Personnel</vt:lpstr>
      <vt:lpstr>Calcul Salaire</vt:lpstr>
      <vt:lpstr>GrilleSTAE</vt:lpstr>
      <vt:lpstr> Echelon Max</vt:lpstr>
      <vt:lpstr>GrilleCISA-LAE3</vt:lpstr>
      <vt:lpstr>GrilleNE</vt:lpstr>
      <vt:lpstr>'GrilleCISA-LAE3'!Zone_d_impression</vt:lpstr>
      <vt:lpstr>GrilleSTAE!Zone_d_impression</vt:lpstr>
    </vt:vector>
  </TitlesOfParts>
  <Company>Farandole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christophe.calame@ne.ch</dc:creator>
  <cp:lastModifiedBy>Calame Christophe</cp:lastModifiedBy>
  <cp:lastPrinted>2025-06-06T12:53:33Z</cp:lastPrinted>
  <dcterms:created xsi:type="dcterms:W3CDTF">2011-09-15T13:34:39Z</dcterms:created>
  <dcterms:modified xsi:type="dcterms:W3CDTF">2025-07-17T07:59:15Z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0x0101001F2D59A1BFEF074FA6729E89F190A3A1</vt:lpwstr>
  </property>
  <property fmtid="{D5CDD505-2E9C-101B-9397-08002B2CF9AE}" pid="3" name="Entite">
    <vt:lpwstr>149;#Service de protection de l'adulte et de la jeunesse|0259be99-525e-409b-9917-e19e91b71ff8</vt:lpwstr>
  </property>
  <property fmtid="{D5CDD505-2E9C-101B-9397-08002B2CF9AE}" pid="4" name="Theme">
    <vt:lpwstr>36;#Santé et social|014b5864-6ac2-464e-a2a2-5ed10cdf42a9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148;#SPAJ|cfbcd137-14ab-4924-befd-196321264b79</vt:lpwstr>
  </property>
</Properties>
</file>