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STAT\Publications\Annuaires\WEB\2023\"/>
    </mc:Choice>
  </mc:AlternateContent>
  <bookViews>
    <workbookView xWindow="0" yWindow="0" windowWidth="28800" windowHeight="11730"/>
  </bookViews>
  <sheets>
    <sheet name="13.2.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C33" i="1" l="1"/>
  <c r="BD24" i="1" s="1"/>
  <c r="BD30" i="1"/>
  <c r="BD29" i="1"/>
  <c r="BD28" i="1"/>
  <c r="BD27" i="1"/>
  <c r="BD26" i="1"/>
  <c r="BD25" i="1"/>
  <c r="BC19" i="1"/>
  <c r="BD17" i="1"/>
  <c r="BD16" i="1"/>
  <c r="BD15" i="1"/>
  <c r="BD19" i="1" s="1"/>
  <c r="BC8" i="1"/>
  <c r="BC7" i="1"/>
  <c r="BC11" i="1" s="1"/>
  <c r="BD9" i="1" s="1"/>
  <c r="BD8" i="1" l="1"/>
  <c r="BD7" i="1"/>
  <c r="BD11" i="1" s="1"/>
  <c r="BD23" i="1"/>
  <c r="BD33" i="1" s="1"/>
  <c r="AX33" i="1" l="1"/>
  <c r="AX19" i="1"/>
  <c r="AX11" i="1"/>
  <c r="AX9" i="1"/>
  <c r="AX8" i="1"/>
  <c r="AX7" i="1"/>
  <c r="AW19" i="1"/>
  <c r="AX17" i="1" s="1"/>
  <c r="AW11" i="1"/>
  <c r="AW8" i="1"/>
  <c r="AW7" i="1"/>
  <c r="BA26" i="1"/>
  <c r="BA27" i="1"/>
  <c r="BA28" i="1"/>
  <c r="BA29" i="1"/>
  <c r="BA30" i="1"/>
  <c r="BA25" i="1"/>
  <c r="BA24" i="1"/>
  <c r="BA23" i="1"/>
  <c r="BA17" i="1"/>
  <c r="BA16" i="1"/>
  <c r="BA15" i="1"/>
  <c r="BA8" i="1"/>
  <c r="BA9" i="1"/>
  <c r="BA7" i="1"/>
  <c r="BA11" i="1"/>
  <c r="AX16" i="1" l="1"/>
  <c r="AX15" i="1"/>
  <c r="AZ33" i="1"/>
  <c r="BA33" i="1"/>
  <c r="AZ19" i="1"/>
  <c r="BA19" i="1"/>
  <c r="AZ8" i="1"/>
  <c r="AZ7" i="1"/>
  <c r="AZ11" i="1" s="1"/>
  <c r="Y33" i="1" l="1"/>
  <c r="Z30" i="1" s="1"/>
  <c r="H30" i="1"/>
  <c r="E30" i="1"/>
  <c r="AK29" i="1"/>
  <c r="AK33" i="1" s="1"/>
  <c r="AH29" i="1"/>
  <c r="AE29" i="1"/>
  <c r="AE33" i="1" s="1"/>
  <c r="AB29" i="1"/>
  <c r="Y29" i="1"/>
  <c r="V29" i="1"/>
  <c r="V33" i="1" s="1"/>
  <c r="W28" i="1" s="1"/>
  <c r="S29" i="1"/>
  <c r="S33" i="1" s="1"/>
  <c r="P29" i="1"/>
  <c r="M29" i="1"/>
  <c r="M33" i="1" s="1"/>
  <c r="J29" i="1"/>
  <c r="G29" i="1"/>
  <c r="H29" i="1" s="1"/>
  <c r="D29" i="1"/>
  <c r="E29" i="1" s="1"/>
  <c r="H28" i="1"/>
  <c r="E28" i="1"/>
  <c r="H27" i="1"/>
  <c r="E27" i="1"/>
  <c r="H26" i="1"/>
  <c r="E26" i="1"/>
  <c r="H25" i="1"/>
  <c r="E25" i="1"/>
  <c r="H24" i="1"/>
  <c r="E24" i="1"/>
  <c r="H23" i="1"/>
  <c r="E23" i="1"/>
  <c r="AK19" i="1"/>
  <c r="AL15" i="1" s="1"/>
  <c r="AH19" i="1"/>
  <c r="AE19" i="1"/>
  <c r="AF16" i="1" s="1"/>
  <c r="AC19" i="1"/>
  <c r="AB19" i="1"/>
  <c r="Y19" i="1"/>
  <c r="Z16" i="1" s="1"/>
  <c r="V19" i="1"/>
  <c r="S19" i="1"/>
  <c r="T17" i="1" s="1"/>
  <c r="P19" i="1"/>
  <c r="Q15" i="1" s="1"/>
  <c r="M19" i="1"/>
  <c r="N15" i="1" s="1"/>
  <c r="J19" i="1"/>
  <c r="K17" i="1" s="1"/>
  <c r="G19" i="1"/>
  <c r="H16" i="1" s="1"/>
  <c r="AI17" i="1"/>
  <c r="AC17" i="1"/>
  <c r="W17" i="1"/>
  <c r="Q17" i="1"/>
  <c r="N17" i="1"/>
  <c r="E17" i="1"/>
  <c r="AI16" i="1"/>
  <c r="AC16" i="1"/>
  <c r="W16" i="1"/>
  <c r="E16" i="1"/>
  <c r="AI15" i="1"/>
  <c r="AC15" i="1"/>
  <c r="W15" i="1"/>
  <c r="T15" i="1"/>
  <c r="E15" i="1"/>
  <c r="AK11" i="1"/>
  <c r="AH11" i="1"/>
  <c r="AI8" i="1" s="1"/>
  <c r="AE11" i="1"/>
  <c r="AF7" i="1" s="1"/>
  <c r="AB11" i="1"/>
  <c r="AC7" i="1" s="1"/>
  <c r="Y11" i="1"/>
  <c r="Z8" i="1" s="1"/>
  <c r="V11" i="1"/>
  <c r="W9" i="1" s="1"/>
  <c r="S11" i="1"/>
  <c r="T8" i="1" s="1"/>
  <c r="P11" i="1"/>
  <c r="Q7" i="1" s="1"/>
  <c r="M11" i="1"/>
  <c r="N7" i="1" s="1"/>
  <c r="J11" i="1"/>
  <c r="K8" i="1" s="1"/>
  <c r="G11" i="1"/>
  <c r="H7" i="1" s="1"/>
  <c r="AL9" i="1"/>
  <c r="Q9" i="1"/>
  <c r="N9" i="1"/>
  <c r="E9" i="1"/>
  <c r="AL8" i="1"/>
  <c r="AL11" i="1" s="1"/>
  <c r="N8" i="1"/>
  <c r="E8" i="1"/>
  <c r="AL7" i="1"/>
  <c r="AI7" i="1"/>
  <c r="T7" i="1"/>
  <c r="K7" i="1"/>
  <c r="E7" i="1"/>
  <c r="AI19" i="1" l="1"/>
  <c r="Q8" i="1"/>
  <c r="W8" i="1"/>
  <c r="Q16" i="1"/>
  <c r="W7" i="1"/>
  <c r="W11" i="1" s="1"/>
  <c r="AL17" i="1"/>
  <c r="AF27" i="1"/>
  <c r="AF26" i="1"/>
  <c r="AF25" i="1"/>
  <c r="AF24" i="1"/>
  <c r="AF23" i="1"/>
  <c r="AF30" i="1"/>
  <c r="AF28" i="1"/>
  <c r="N30" i="1"/>
  <c r="N26" i="1"/>
  <c r="N25" i="1"/>
  <c r="N28" i="1"/>
  <c r="N27" i="1"/>
  <c r="N24" i="1"/>
  <c r="N23" i="1"/>
  <c r="AL29" i="1"/>
  <c r="AL27" i="1"/>
  <c r="AL25" i="1"/>
  <c r="AL23" i="1"/>
  <c r="AL26" i="1"/>
  <c r="AL24" i="1"/>
  <c r="AL28" i="1"/>
  <c r="T28" i="1"/>
  <c r="T27" i="1"/>
  <c r="T26" i="1"/>
  <c r="T25" i="1"/>
  <c r="T24" i="1"/>
  <c r="T23" i="1"/>
  <c r="T30" i="1"/>
  <c r="K15" i="1"/>
  <c r="AF29" i="1"/>
  <c r="H15" i="1"/>
  <c r="Q19" i="1"/>
  <c r="AH33" i="1"/>
  <c r="AI28" i="1" s="1"/>
  <c r="N11" i="1"/>
  <c r="T19" i="1"/>
  <c r="Q11" i="1"/>
  <c r="W19" i="1"/>
  <c r="K16" i="1"/>
  <c r="T29" i="1"/>
  <c r="J33" i="1"/>
  <c r="K28" i="1" s="1"/>
  <c r="Z7" i="1"/>
  <c r="Z9" i="1"/>
  <c r="Z11" i="1" s="1"/>
  <c r="W29" i="1"/>
  <c r="AC9" i="1"/>
  <c r="AF15" i="1"/>
  <c r="T16" i="1"/>
  <c r="Q29" i="1"/>
  <c r="AC8" i="1"/>
  <c r="AC11" i="1" s="1"/>
  <c r="AF9" i="1"/>
  <c r="H8" i="1"/>
  <c r="AF8" i="1"/>
  <c r="K9" i="1"/>
  <c r="K11" i="1" s="1"/>
  <c r="AI9" i="1"/>
  <c r="AI11" i="1" s="1"/>
  <c r="Z15" i="1"/>
  <c r="H17" i="1"/>
  <c r="H19" i="1" s="1"/>
  <c r="AF17" i="1"/>
  <c r="W23" i="1"/>
  <c r="W24" i="1"/>
  <c r="W25" i="1"/>
  <c r="W26" i="1"/>
  <c r="W27" i="1"/>
  <c r="AL30" i="1"/>
  <c r="Z17" i="1"/>
  <c r="H9" i="1"/>
  <c r="H11" i="1" s="1"/>
  <c r="Z23" i="1"/>
  <c r="Z24" i="1"/>
  <c r="Z25" i="1"/>
  <c r="Z26" i="1"/>
  <c r="Z27" i="1"/>
  <c r="Z28" i="1"/>
  <c r="N29" i="1"/>
  <c r="Z29" i="1"/>
  <c r="P33" i="1"/>
  <c r="AB33" i="1"/>
  <c r="AC29" i="1" s="1"/>
  <c r="T9" i="1"/>
  <c r="T11" i="1" s="1"/>
  <c r="N16" i="1"/>
  <c r="N19" i="1" s="1"/>
  <c r="AL16" i="1"/>
  <c r="AL19" i="1" s="1"/>
  <c r="AI23" i="1"/>
  <c r="AI24" i="1"/>
  <c r="AI27" i="1"/>
  <c r="AL33" i="1" l="1"/>
  <c r="K23" i="1"/>
  <c r="AF11" i="1"/>
  <c r="K25" i="1"/>
  <c r="AF19" i="1"/>
  <c r="K27" i="1"/>
  <c r="K26" i="1"/>
  <c r="AI30" i="1"/>
  <c r="K24" i="1"/>
  <c r="K19" i="1"/>
  <c r="AI26" i="1"/>
  <c r="N33" i="1"/>
  <c r="AI29" i="1"/>
  <c r="K29" i="1"/>
  <c r="K33" i="1" s="1"/>
  <c r="AF33" i="1"/>
  <c r="AI25" i="1"/>
  <c r="AI33" i="1" s="1"/>
  <c r="K30" i="1"/>
  <c r="T33" i="1"/>
  <c r="W33" i="1"/>
  <c r="Z19" i="1"/>
  <c r="AC23" i="1"/>
  <c r="AC28" i="1"/>
  <c r="AC27" i="1"/>
  <c r="AC26" i="1"/>
  <c r="AC25" i="1"/>
  <c r="AC24" i="1"/>
  <c r="AC30" i="1"/>
  <c r="Q28" i="1"/>
  <c r="Q27" i="1"/>
  <c r="Q26" i="1"/>
  <c r="Q24" i="1"/>
  <c r="Q30" i="1"/>
  <c r="Q25" i="1"/>
  <c r="Q23" i="1"/>
  <c r="Z33" i="1"/>
  <c r="AC33" i="1" l="1"/>
  <c r="Q33" i="1"/>
</calcChain>
</file>

<file path=xl/sharedStrings.xml><?xml version="1.0" encoding="utf-8"?>
<sst xmlns="http://schemas.openxmlformats.org/spreadsheetml/2006/main" count="63" uniqueCount="25">
  <si>
    <t>13.2.1. Bénéficiaires de l'aide sociale selon l'âge, le sexe et l'origine, canton de Neuchâtel</t>
  </si>
  <si>
    <t>Nombre</t>
  </si>
  <si>
    <t>Prop. en %</t>
  </si>
  <si>
    <t xml:space="preserve">Nombre </t>
  </si>
  <si>
    <t>Sexe</t>
  </si>
  <si>
    <t>Hommes</t>
  </si>
  <si>
    <t>Femmes</t>
  </si>
  <si>
    <t>Non renseigné</t>
  </si>
  <si>
    <t>Total</t>
  </si>
  <si>
    <t>Origine</t>
  </si>
  <si>
    <t>Suisses</t>
  </si>
  <si>
    <t>Etrangers</t>
  </si>
  <si>
    <t>Age</t>
  </si>
  <si>
    <t>0 - 17 ans</t>
  </si>
  <si>
    <t>18 - 25 ans</t>
  </si>
  <si>
    <t>26 - 35 ans</t>
  </si>
  <si>
    <t>36 - 45 ans</t>
  </si>
  <si>
    <t>46 - 55 ans</t>
  </si>
  <si>
    <t>56 - 64 ans</t>
  </si>
  <si>
    <t>65 ans et plus</t>
  </si>
  <si>
    <t>-</t>
  </si>
  <si>
    <t>Remarques:</t>
  </si>
  <si>
    <t>- Dossiers ayant reçu une prestation durant la période d'enquête, sans les doubles comptages. Pour les autres membres de l'unité d'assistance, seules les prestations de</t>
  </si>
  <si>
    <t>type aide sociale régulière sont prises en compte.</t>
  </si>
  <si>
    <t>Source : OFS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</si>
</sst>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4" x14ac:knownFonts="1">
    <font>
      <sz val="10"/>
      <name val="MS Sans Serif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2" fillId="0" borderId="1" xfId="0" applyFont="1" applyBorder="1"/>
    <xf numFmtId="3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0" fontId="1" fillId="0" borderId="0" xfId="0" applyFont="1" applyBorder="1"/>
    <xf numFmtId="3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2" fillId="0" borderId="3" xfId="0" applyFont="1" applyBorder="1"/>
    <xf numFmtId="0" fontId="2" fillId="0" borderId="3" xfId="0" applyFont="1" applyFill="1" applyBorder="1"/>
    <xf numFmtId="0" fontId="2" fillId="0" borderId="0" xfId="0" applyFont="1" applyBorder="1"/>
    <xf numFmtId="0" fontId="2" fillId="0" borderId="0" xfId="0" applyFont="1" applyFill="1" applyBorder="1"/>
    <xf numFmtId="0" fontId="1" fillId="0" borderId="0" xfId="0" applyFont="1" applyFill="1" applyBorder="1"/>
    <xf numFmtId="3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3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3" fillId="0" borderId="0" xfId="0" applyFont="1"/>
    <xf numFmtId="0" fontId="3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D40"/>
  <sheetViews>
    <sheetView tabSelected="1" zoomScaleNormal="100" workbookViewId="0">
      <selection activeCell="BG10" sqref="BG10"/>
    </sheetView>
  </sheetViews>
  <sheetFormatPr baseColWidth="10" defaultColWidth="11.42578125" defaultRowHeight="12.75" x14ac:dyDescent="0.2"/>
  <cols>
    <col min="1" max="1" width="3" style="2" customWidth="1"/>
    <col min="2" max="2" width="11.28515625" style="2" customWidth="1"/>
    <col min="3" max="3" width="3.28515625" style="2" hidden="1" customWidth="1"/>
    <col min="4" max="5" width="11.42578125" style="2" hidden="1" customWidth="1"/>
    <col min="6" max="6" width="3" style="2" hidden="1" customWidth="1"/>
    <col min="7" max="8" width="11.42578125" style="2" hidden="1" customWidth="1"/>
    <col min="9" max="9" width="3" style="2" hidden="1" customWidth="1"/>
    <col min="10" max="11" width="11.42578125" style="2" hidden="1" customWidth="1"/>
    <col min="12" max="12" width="3" style="2" hidden="1" customWidth="1"/>
    <col min="13" max="14" width="11.42578125" style="2" hidden="1" customWidth="1"/>
    <col min="15" max="15" width="3" style="2" hidden="1" customWidth="1"/>
    <col min="16" max="17" width="11.42578125" style="2" hidden="1" customWidth="1"/>
    <col min="18" max="18" width="3" style="2" hidden="1" customWidth="1"/>
    <col min="19" max="20" width="11.42578125" style="2" hidden="1" customWidth="1"/>
    <col min="21" max="21" width="3" style="2" hidden="1" customWidth="1"/>
    <col min="22" max="23" width="11.42578125" style="2" hidden="1" customWidth="1"/>
    <col min="24" max="24" width="3" style="2" hidden="1" customWidth="1"/>
    <col min="25" max="26" width="11.42578125" style="2" hidden="1" customWidth="1"/>
    <col min="27" max="27" width="3" style="2" hidden="1" customWidth="1"/>
    <col min="28" max="29" width="11.42578125" style="2" hidden="1" customWidth="1"/>
    <col min="30" max="30" width="3" style="2" hidden="1" customWidth="1"/>
    <col min="31" max="32" width="11.42578125" style="2" hidden="1" customWidth="1"/>
    <col min="33" max="33" width="3" style="2" hidden="1" customWidth="1"/>
    <col min="34" max="35" width="0" style="2" hidden="1" customWidth="1"/>
    <col min="36" max="36" width="3" style="2" customWidth="1"/>
    <col min="37" max="38" width="0" style="2" hidden="1" customWidth="1"/>
    <col min="39" max="39" width="3" style="2" hidden="1" customWidth="1"/>
    <col min="40" max="41" width="0" style="2" hidden="1" customWidth="1"/>
    <col min="42" max="42" width="3" style="2" hidden="1" customWidth="1"/>
    <col min="43" max="44" width="0" style="2" hidden="1" customWidth="1"/>
    <col min="45" max="45" width="3" style="2" hidden="1" customWidth="1"/>
    <col min="46" max="47" width="0" style="2" hidden="1" customWidth="1"/>
    <col min="48" max="48" width="3" style="2" hidden="1" customWidth="1"/>
    <col min="49" max="50" width="11.42578125" style="2"/>
    <col min="51" max="51" width="3" style="2" customWidth="1"/>
    <col min="52" max="53" width="11.42578125" style="2"/>
    <col min="54" max="54" width="3" style="2" customWidth="1"/>
    <col min="55" max="16384" width="11.42578125" style="2"/>
  </cols>
  <sheetData>
    <row r="1" spans="1:56" x14ac:dyDescent="0.2">
      <c r="A1" s="1" t="s">
        <v>0</v>
      </c>
      <c r="B1" s="1"/>
      <c r="C1" s="1"/>
    </row>
    <row r="2" spans="1:56" ht="12" customHeight="1" x14ac:dyDescent="0.2">
      <c r="B2" s="3"/>
    </row>
    <row r="3" spans="1:56" x14ac:dyDescent="0.2">
      <c r="A3" s="4"/>
      <c r="B3" s="4"/>
      <c r="C3" s="4"/>
      <c r="D3" s="5"/>
      <c r="E3" s="6">
        <v>2005</v>
      </c>
      <c r="F3" s="4"/>
      <c r="G3" s="5"/>
      <c r="H3" s="6">
        <v>2006</v>
      </c>
      <c r="I3" s="4"/>
      <c r="J3" s="5"/>
      <c r="K3" s="6">
        <v>2007</v>
      </c>
      <c r="L3" s="4"/>
      <c r="M3" s="5"/>
      <c r="N3" s="6">
        <v>2008</v>
      </c>
      <c r="O3" s="4"/>
      <c r="P3" s="5"/>
      <c r="Q3" s="6">
        <v>2009</v>
      </c>
      <c r="R3" s="4"/>
      <c r="S3" s="5"/>
      <c r="T3" s="6">
        <v>2010</v>
      </c>
      <c r="U3" s="4"/>
      <c r="V3" s="5"/>
      <c r="W3" s="6">
        <v>2011</v>
      </c>
      <c r="X3" s="4"/>
      <c r="Y3" s="5"/>
      <c r="Z3" s="6">
        <v>2012</v>
      </c>
      <c r="AA3" s="4"/>
      <c r="AB3" s="5"/>
      <c r="AC3" s="6">
        <v>2013</v>
      </c>
      <c r="AD3" s="4"/>
      <c r="AE3" s="5"/>
      <c r="AF3" s="6">
        <v>2014</v>
      </c>
      <c r="AG3" s="4"/>
      <c r="AH3" s="5"/>
      <c r="AI3" s="6">
        <v>2015</v>
      </c>
      <c r="AJ3" s="4"/>
      <c r="AK3" s="5"/>
      <c r="AL3" s="6">
        <v>2016</v>
      </c>
      <c r="AM3" s="4"/>
      <c r="AN3" s="5"/>
      <c r="AO3" s="6">
        <v>2017</v>
      </c>
      <c r="AP3" s="4"/>
      <c r="AQ3" s="5"/>
      <c r="AR3" s="6">
        <v>2018</v>
      </c>
      <c r="AS3" s="4"/>
      <c r="AT3" s="5"/>
      <c r="AU3" s="6">
        <v>2019</v>
      </c>
      <c r="AV3" s="4"/>
      <c r="AW3" s="5"/>
      <c r="AX3" s="6">
        <v>2020</v>
      </c>
      <c r="AY3" s="4"/>
      <c r="AZ3" s="5"/>
      <c r="BA3" s="6">
        <v>2021</v>
      </c>
      <c r="BB3" s="4"/>
      <c r="BC3" s="5"/>
      <c r="BD3" s="6">
        <v>2022</v>
      </c>
    </row>
    <row r="4" spans="1:56" x14ac:dyDescent="0.2">
      <c r="A4" s="7"/>
      <c r="B4" s="7"/>
      <c r="C4" s="7"/>
      <c r="D4" s="8" t="s">
        <v>1</v>
      </c>
      <c r="E4" s="8" t="s">
        <v>2</v>
      </c>
      <c r="F4" s="8"/>
      <c r="G4" s="8" t="s">
        <v>3</v>
      </c>
      <c r="H4" s="8" t="s">
        <v>2</v>
      </c>
      <c r="I4" s="8"/>
      <c r="J4" s="8" t="s">
        <v>1</v>
      </c>
      <c r="K4" s="8" t="s">
        <v>2</v>
      </c>
      <c r="L4" s="8"/>
      <c r="M4" s="8" t="s">
        <v>1</v>
      </c>
      <c r="N4" s="8" t="s">
        <v>2</v>
      </c>
      <c r="O4" s="8"/>
      <c r="P4" s="8" t="s">
        <v>1</v>
      </c>
      <c r="Q4" s="8" t="s">
        <v>2</v>
      </c>
      <c r="R4" s="8"/>
      <c r="S4" s="8" t="s">
        <v>1</v>
      </c>
      <c r="T4" s="8" t="s">
        <v>2</v>
      </c>
      <c r="U4" s="8"/>
      <c r="V4" s="8" t="s">
        <v>1</v>
      </c>
      <c r="W4" s="8" t="s">
        <v>2</v>
      </c>
      <c r="X4" s="8"/>
      <c r="Y4" s="8" t="s">
        <v>1</v>
      </c>
      <c r="Z4" s="8" t="s">
        <v>2</v>
      </c>
      <c r="AA4" s="8"/>
      <c r="AB4" s="8" t="s">
        <v>1</v>
      </c>
      <c r="AC4" s="8" t="s">
        <v>2</v>
      </c>
      <c r="AD4" s="8"/>
      <c r="AE4" s="8" t="s">
        <v>1</v>
      </c>
      <c r="AF4" s="8" t="s">
        <v>2</v>
      </c>
      <c r="AG4" s="8"/>
      <c r="AH4" s="8" t="s">
        <v>1</v>
      </c>
      <c r="AI4" s="8" t="s">
        <v>2</v>
      </c>
      <c r="AJ4" s="8"/>
      <c r="AK4" s="8" t="s">
        <v>1</v>
      </c>
      <c r="AL4" s="8" t="s">
        <v>2</v>
      </c>
      <c r="AM4" s="8"/>
      <c r="AN4" s="8" t="s">
        <v>1</v>
      </c>
      <c r="AO4" s="8" t="s">
        <v>2</v>
      </c>
      <c r="AP4" s="8"/>
      <c r="AQ4" s="8" t="s">
        <v>1</v>
      </c>
      <c r="AR4" s="8" t="s">
        <v>2</v>
      </c>
      <c r="AS4" s="8"/>
      <c r="AT4" s="8" t="s">
        <v>1</v>
      </c>
      <c r="AU4" s="8" t="s">
        <v>2</v>
      </c>
      <c r="AV4" s="8"/>
      <c r="AW4" s="8" t="s">
        <v>1</v>
      </c>
      <c r="AX4" s="8" t="s">
        <v>2</v>
      </c>
      <c r="AY4" s="8"/>
      <c r="AZ4" s="8" t="s">
        <v>1</v>
      </c>
      <c r="BA4" s="8" t="s">
        <v>2</v>
      </c>
      <c r="BB4" s="8"/>
      <c r="BC4" s="8" t="s">
        <v>1</v>
      </c>
      <c r="BD4" s="8" t="s">
        <v>2</v>
      </c>
    </row>
    <row r="5" spans="1:56" ht="4.5" customHeight="1" x14ac:dyDescent="0.2"/>
    <row r="6" spans="1:56" x14ac:dyDescent="0.2">
      <c r="A6" s="9" t="s">
        <v>4</v>
      </c>
      <c r="B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</row>
    <row r="7" spans="1:56" x14ac:dyDescent="0.2">
      <c r="B7" s="2" t="s">
        <v>5</v>
      </c>
      <c r="D7" s="12">
        <v>4303</v>
      </c>
      <c r="E7" s="13">
        <f>D7/$D$33%</f>
        <v>47.489239598278338</v>
      </c>
      <c r="F7" s="13"/>
      <c r="G7" s="12">
        <v>4648</v>
      </c>
      <c r="H7" s="14">
        <f>G7/$G$11%</f>
        <v>49.769782631973442</v>
      </c>
      <c r="I7" s="14"/>
      <c r="J7" s="12">
        <v>4954</v>
      </c>
      <c r="K7" s="14">
        <f>J7/$J$11%</f>
        <v>49.64922830226498</v>
      </c>
      <c r="L7" s="14"/>
      <c r="M7" s="12">
        <v>4951</v>
      </c>
      <c r="N7" s="14">
        <f>M7/$M$11%</f>
        <v>49.798833232749949</v>
      </c>
      <c r="O7" s="14"/>
      <c r="P7" s="12">
        <v>5277</v>
      </c>
      <c r="Q7" s="14">
        <f>P7/$P$11%</f>
        <v>48.196182299753403</v>
      </c>
      <c r="R7" s="14"/>
      <c r="S7" s="12">
        <v>5409</v>
      </c>
      <c r="T7" s="14">
        <f>S7/$S$11%</f>
        <v>49.51029748283753</v>
      </c>
      <c r="U7" s="14"/>
      <c r="V7" s="12">
        <v>5682</v>
      </c>
      <c r="W7" s="14">
        <f>V7/$V$11%</f>
        <v>50.212089077412514</v>
      </c>
      <c r="X7" s="14"/>
      <c r="Y7" s="12">
        <v>6088</v>
      </c>
      <c r="Z7" s="14">
        <f>Y7/$Y$11%</f>
        <v>50.894499247617453</v>
      </c>
      <c r="AA7" s="14"/>
      <c r="AB7" s="12">
        <v>6366</v>
      </c>
      <c r="AC7" s="14">
        <f>AB7/$AB$11%</f>
        <v>51.128423419805635</v>
      </c>
      <c r="AD7" s="14"/>
      <c r="AE7" s="12">
        <v>6432</v>
      </c>
      <c r="AF7" s="14">
        <f>AE7/$AE$11%</f>
        <v>51.423089222897346</v>
      </c>
      <c r="AG7" s="14"/>
      <c r="AH7" s="12">
        <v>6574</v>
      </c>
      <c r="AI7" s="14">
        <f>AH7/$AH$11%</f>
        <v>51.617462311557787</v>
      </c>
      <c r="AJ7" s="14"/>
      <c r="AK7" s="12">
        <v>6799</v>
      </c>
      <c r="AL7" s="14">
        <f>AK7/$AK$11%</f>
        <v>51.62882527147088</v>
      </c>
      <c r="AM7" s="14"/>
      <c r="AN7" s="15">
        <v>6992</v>
      </c>
      <c r="AO7" s="14">
        <v>51.934932778726882</v>
      </c>
      <c r="AP7" s="14"/>
      <c r="AQ7" s="15">
        <v>6685</v>
      </c>
      <c r="AR7" s="14">
        <v>52.20616946505271</v>
      </c>
      <c r="AS7" s="14"/>
      <c r="AT7" s="15">
        <v>6431</v>
      </c>
      <c r="AU7" s="14">
        <v>51.687831538337889</v>
      </c>
      <c r="AV7" s="14"/>
      <c r="AW7" s="15">
        <f>3471+2737</f>
        <v>6208</v>
      </c>
      <c r="AX7" s="14">
        <f>AW7/AW$11*100</f>
        <v>51.932407562322233</v>
      </c>
      <c r="AY7" s="14"/>
      <c r="AZ7" s="15">
        <f>3342+2672</f>
        <v>6014</v>
      </c>
      <c r="BA7" s="14">
        <f>AZ7/$AZ$11%</f>
        <v>51.956803455723545</v>
      </c>
      <c r="BB7" s="14"/>
      <c r="BC7" s="15">
        <f>3163+2628</f>
        <v>5791</v>
      </c>
      <c r="BD7" s="14">
        <f>BC7/$BC$11%</f>
        <v>52.27477884094602</v>
      </c>
    </row>
    <row r="8" spans="1:56" x14ac:dyDescent="0.2">
      <c r="B8" s="2" t="s">
        <v>6</v>
      </c>
      <c r="D8" s="12">
        <v>4607</v>
      </c>
      <c r="E8" s="13">
        <f>D8/$D$33%</f>
        <v>50.844277673545967</v>
      </c>
      <c r="F8" s="13"/>
      <c r="G8" s="12">
        <v>4676</v>
      </c>
      <c r="H8" s="14">
        <f>G8/$G$11%</f>
        <v>50.069600599635933</v>
      </c>
      <c r="I8" s="14"/>
      <c r="J8" s="12">
        <v>5011</v>
      </c>
      <c r="K8" s="14">
        <f>J8/$J$11%</f>
        <v>50.220485067147727</v>
      </c>
      <c r="L8" s="14"/>
      <c r="M8" s="12">
        <v>4979</v>
      </c>
      <c r="N8" s="14">
        <f>M8/$M$11%</f>
        <v>50.080466706900019</v>
      </c>
      <c r="O8" s="14"/>
      <c r="P8" s="12">
        <v>5307</v>
      </c>
      <c r="Q8" s="14">
        <f>P8/$P$11%</f>
        <v>48.470179925107317</v>
      </c>
      <c r="R8" s="14"/>
      <c r="S8" s="12">
        <v>5511</v>
      </c>
      <c r="T8" s="14">
        <f>S8/$S$11%</f>
        <v>50.443935926773456</v>
      </c>
      <c r="U8" s="14"/>
      <c r="V8" s="12">
        <v>5627</v>
      </c>
      <c r="W8" s="14">
        <f>V8/$V$11%</f>
        <v>49.726051608342175</v>
      </c>
      <c r="X8" s="14"/>
      <c r="Y8" s="12">
        <v>5870</v>
      </c>
      <c r="Z8" s="14">
        <f>Y8/$Y$11%</f>
        <v>49.072061528172547</v>
      </c>
      <c r="AA8" s="14"/>
      <c r="AB8" s="12">
        <v>6083</v>
      </c>
      <c r="AC8" s="14">
        <f>AB8/$AB$11%</f>
        <v>48.855513613364387</v>
      </c>
      <c r="AD8" s="14"/>
      <c r="AE8" s="12">
        <v>6071</v>
      </c>
      <c r="AF8" s="14">
        <f>AE8/$AE$11%</f>
        <v>48.536936360729136</v>
      </c>
      <c r="AG8" s="14"/>
      <c r="AH8" s="12">
        <v>6157</v>
      </c>
      <c r="AI8" s="14">
        <f t="shared" ref="AI8:AI9" si="0">AH8/$AH$11%</f>
        <v>48.343278894472363</v>
      </c>
      <c r="AJ8" s="14"/>
      <c r="AK8" s="12">
        <v>6369</v>
      </c>
      <c r="AL8" s="14">
        <f>AK8/$AK$11%</f>
        <v>48.363581137519937</v>
      </c>
      <c r="AM8" s="14"/>
      <c r="AN8" s="15">
        <v>6457</v>
      </c>
      <c r="AO8" s="14">
        <v>47.961078511475897</v>
      </c>
      <c r="AP8" s="14"/>
      <c r="AQ8" s="15">
        <v>6106</v>
      </c>
      <c r="AR8" s="14">
        <v>47.684498242873872</v>
      </c>
      <c r="AS8" s="14"/>
      <c r="AT8" s="15">
        <v>5998</v>
      </c>
      <c r="AU8" s="14">
        <v>48.20768365214596</v>
      </c>
      <c r="AV8" s="14"/>
      <c r="AW8" s="15">
        <f>3238+2497</f>
        <v>5735</v>
      </c>
      <c r="AX8" s="14">
        <f>AW8/AW$11*100</f>
        <v>47.97557302994813</v>
      </c>
      <c r="AY8" s="14"/>
      <c r="AZ8" s="15">
        <f>3048+2507</f>
        <v>5555</v>
      </c>
      <c r="BA8" s="14">
        <f t="shared" ref="BA8:BA9" si="1">AZ8/$AZ$11%</f>
        <v>47.991360691144706</v>
      </c>
      <c r="BB8" s="14"/>
      <c r="BC8" s="15">
        <f>2372+2882</f>
        <v>5254</v>
      </c>
      <c r="BD8" s="14">
        <f>BC8/$BC$11%</f>
        <v>47.427333453692</v>
      </c>
    </row>
    <row r="9" spans="1:56" x14ac:dyDescent="0.2">
      <c r="B9" s="3" t="s">
        <v>7</v>
      </c>
      <c r="D9" s="12">
        <v>151</v>
      </c>
      <c r="E9" s="13">
        <f>D9/$D$33%</f>
        <v>1.666482728175698</v>
      </c>
      <c r="F9" s="13"/>
      <c r="G9" s="12">
        <v>15</v>
      </c>
      <c r="H9" s="14">
        <f>G9/$G$11%</f>
        <v>0.16061676839061997</v>
      </c>
      <c r="I9" s="14"/>
      <c r="J9" s="12">
        <v>13</v>
      </c>
      <c r="K9" s="14">
        <f>J9/$J$11%</f>
        <v>0.13028663058729203</v>
      </c>
      <c r="L9" s="14"/>
      <c r="M9" s="12">
        <v>12</v>
      </c>
      <c r="N9" s="14">
        <f>M9/$M$11%</f>
        <v>0.12070006035003017</v>
      </c>
      <c r="O9" s="14"/>
      <c r="P9" s="12">
        <v>365</v>
      </c>
      <c r="Q9" s="14">
        <f>P9/$P$11%</f>
        <v>3.3336377751392825</v>
      </c>
      <c r="R9" s="14"/>
      <c r="S9" s="12">
        <v>5</v>
      </c>
      <c r="T9" s="14">
        <f>S9/$S$11%</f>
        <v>4.5766590389016017E-2</v>
      </c>
      <c r="U9" s="14"/>
      <c r="V9" s="12">
        <v>7</v>
      </c>
      <c r="W9" s="14">
        <f>V9/$V$11%</f>
        <v>6.185931424531637E-2</v>
      </c>
      <c r="X9" s="14"/>
      <c r="Y9" s="12">
        <v>4</v>
      </c>
      <c r="Z9" s="14">
        <f>Y9/$Y$11%</f>
        <v>3.3439224209998328E-2</v>
      </c>
      <c r="AA9" s="14"/>
      <c r="AB9" s="12">
        <v>2</v>
      </c>
      <c r="AC9" s="14">
        <f>AB9/$AB$11%</f>
        <v>1.6062966829973494E-2</v>
      </c>
      <c r="AD9" s="14"/>
      <c r="AE9" s="12">
        <v>5</v>
      </c>
      <c r="AF9" s="14">
        <f>AE9/$AE$11%</f>
        <v>3.9974416373520949E-2</v>
      </c>
      <c r="AG9" s="14"/>
      <c r="AH9" s="12">
        <v>5</v>
      </c>
      <c r="AI9" s="14">
        <f t="shared" si="0"/>
        <v>3.925879396984925E-2</v>
      </c>
      <c r="AJ9" s="14"/>
      <c r="AK9" s="12">
        <v>1</v>
      </c>
      <c r="AL9" s="14">
        <f>AK9/$AK$11%</f>
        <v>7.593591009188245E-3</v>
      </c>
      <c r="AM9" s="14"/>
      <c r="AN9" s="15">
        <v>14</v>
      </c>
      <c r="AO9" s="14">
        <v>0.10398870979722202</v>
      </c>
      <c r="AP9" s="14"/>
      <c r="AQ9" s="15">
        <v>14</v>
      </c>
      <c r="AR9" s="14">
        <v>0.10933229207340882</v>
      </c>
      <c r="AS9" s="14"/>
      <c r="AT9" s="15">
        <v>13</v>
      </c>
      <c r="AU9" s="14">
        <v>0.10448480951615496</v>
      </c>
      <c r="AV9" s="14"/>
      <c r="AW9" s="15">
        <v>11</v>
      </c>
      <c r="AX9" s="14">
        <f>AW9/AW$11*100</f>
        <v>9.2019407729630256E-2</v>
      </c>
      <c r="AY9" s="14"/>
      <c r="AZ9" s="15">
        <v>6</v>
      </c>
      <c r="BA9" s="14">
        <f t="shared" si="1"/>
        <v>5.183585313174946E-2</v>
      </c>
      <c r="BB9" s="14"/>
      <c r="BC9" s="15">
        <v>33</v>
      </c>
      <c r="BD9" s="14">
        <f>BC9/$BC$11%</f>
        <v>0.29788770536197867</v>
      </c>
    </row>
    <row r="10" spans="1:56" ht="4.5" customHeight="1" x14ac:dyDescent="0.2">
      <c r="A10" s="16"/>
      <c r="B10" s="16"/>
      <c r="C10" s="16"/>
      <c r="D10" s="17"/>
      <c r="E10" s="18"/>
      <c r="F10" s="18"/>
      <c r="G10" s="17"/>
      <c r="H10" s="19"/>
      <c r="I10" s="19"/>
      <c r="J10" s="17"/>
      <c r="K10" s="19"/>
      <c r="L10" s="19"/>
      <c r="M10" s="17"/>
      <c r="N10" s="19"/>
      <c r="O10" s="19"/>
      <c r="P10" s="17"/>
      <c r="Q10" s="19"/>
      <c r="R10" s="19"/>
      <c r="S10" s="17"/>
      <c r="T10" s="19"/>
      <c r="U10" s="19"/>
      <c r="V10" s="17"/>
      <c r="W10" s="19"/>
      <c r="X10" s="19"/>
      <c r="Y10" s="17"/>
      <c r="Z10" s="19"/>
      <c r="AA10" s="19"/>
      <c r="AB10" s="17"/>
      <c r="AC10" s="19"/>
      <c r="AD10" s="19"/>
      <c r="AE10" s="17"/>
      <c r="AF10" s="19"/>
      <c r="AG10" s="19"/>
      <c r="AH10" s="17"/>
      <c r="AI10" s="19"/>
      <c r="AJ10" s="19"/>
      <c r="AK10" s="17"/>
      <c r="AL10" s="19"/>
      <c r="AM10" s="19"/>
      <c r="AN10" s="20"/>
      <c r="AO10" s="19"/>
      <c r="AP10" s="19"/>
      <c r="AQ10" s="20"/>
      <c r="AR10" s="19"/>
      <c r="AS10" s="19"/>
      <c r="AT10" s="20"/>
      <c r="AU10" s="19"/>
      <c r="AV10" s="19"/>
      <c r="AW10" s="20"/>
      <c r="AX10" s="19"/>
      <c r="AY10" s="19"/>
      <c r="AZ10" s="20"/>
      <c r="BA10" s="19"/>
      <c r="BB10" s="19"/>
      <c r="BC10" s="20"/>
      <c r="BD10" s="19"/>
    </row>
    <row r="11" spans="1:56" x14ac:dyDescent="0.2">
      <c r="A11" s="21" t="s">
        <v>8</v>
      </c>
      <c r="B11" s="21"/>
      <c r="C11" s="21"/>
      <c r="D11" s="22">
        <v>9061</v>
      </c>
      <c r="E11" s="23">
        <v>100</v>
      </c>
      <c r="F11" s="23"/>
      <c r="G11" s="22">
        <f>SUM(G7:G9)</f>
        <v>9339</v>
      </c>
      <c r="H11" s="22">
        <f t="shared" ref="H11:N11" si="2">SUM(H7:H9)</f>
        <v>100</v>
      </c>
      <c r="I11" s="22"/>
      <c r="J11" s="22">
        <f t="shared" si="2"/>
        <v>9978</v>
      </c>
      <c r="K11" s="22">
        <f t="shared" si="2"/>
        <v>100</v>
      </c>
      <c r="L11" s="22"/>
      <c r="M11" s="22">
        <f t="shared" si="2"/>
        <v>9942</v>
      </c>
      <c r="N11" s="22">
        <f t="shared" si="2"/>
        <v>100</v>
      </c>
      <c r="O11" s="22"/>
      <c r="P11" s="22">
        <f t="shared" ref="P11:Z11" si="3">SUM(P7:P9)</f>
        <v>10949</v>
      </c>
      <c r="Q11" s="22">
        <f t="shared" si="3"/>
        <v>100</v>
      </c>
      <c r="R11" s="22"/>
      <c r="S11" s="22">
        <f t="shared" si="3"/>
        <v>10925</v>
      </c>
      <c r="T11" s="22">
        <f t="shared" si="3"/>
        <v>100.00000000000001</v>
      </c>
      <c r="U11" s="22"/>
      <c r="V11" s="22">
        <f t="shared" ref="V11:W11" si="4">SUM(V7:V9)</f>
        <v>11316</v>
      </c>
      <c r="W11" s="22">
        <f t="shared" si="4"/>
        <v>100</v>
      </c>
      <c r="X11" s="22"/>
      <c r="Y11" s="22">
        <f t="shared" si="3"/>
        <v>11962</v>
      </c>
      <c r="Z11" s="22">
        <f t="shared" si="3"/>
        <v>100</v>
      </c>
      <c r="AA11" s="22"/>
      <c r="AB11" s="22">
        <f>SUM(AB7:AB9)</f>
        <v>12451</v>
      </c>
      <c r="AC11" s="22">
        <f t="shared" ref="AC11" si="5">SUM(AC7:AC9)</f>
        <v>100</v>
      </c>
      <c r="AD11" s="22"/>
      <c r="AE11" s="22">
        <f>SUM(AE7:AE9)</f>
        <v>12508</v>
      </c>
      <c r="AF11" s="22">
        <f t="shared" ref="AF11" si="6">SUM(AF7:AF9)</f>
        <v>100</v>
      </c>
      <c r="AG11" s="22"/>
      <c r="AH11" s="22">
        <f>SUM(AH7:AH9)</f>
        <v>12736</v>
      </c>
      <c r="AI11" s="22">
        <f t="shared" ref="AI11" si="7">SUM(AI7:AI9)</f>
        <v>100</v>
      </c>
      <c r="AJ11" s="22"/>
      <c r="AK11" s="22">
        <f>SUM(AK7:AK9)</f>
        <v>13169</v>
      </c>
      <c r="AL11" s="22">
        <f t="shared" ref="AL11" si="8">SUM(AL7:AL9)</f>
        <v>100</v>
      </c>
      <c r="AM11" s="22"/>
      <c r="AN11" s="24">
        <v>13463</v>
      </c>
      <c r="AO11" s="22">
        <v>100</v>
      </c>
      <c r="AP11" s="22"/>
      <c r="AQ11" s="24">
        <v>12805</v>
      </c>
      <c r="AR11" s="22">
        <v>99.999999999999986</v>
      </c>
      <c r="AS11" s="22"/>
      <c r="AT11" s="24">
        <v>12442</v>
      </c>
      <c r="AU11" s="22">
        <v>100</v>
      </c>
      <c r="AV11" s="22"/>
      <c r="AW11" s="24">
        <f>SUM(AW7:AW9)</f>
        <v>11954</v>
      </c>
      <c r="AX11" s="22">
        <f>SUM(AX7:AX9)</f>
        <v>100</v>
      </c>
      <c r="AY11" s="22"/>
      <c r="AZ11" s="24">
        <f>SUM(AZ7:AZ9)</f>
        <v>11575</v>
      </c>
      <c r="BA11" s="22">
        <f>SUM(BA7:BA9)</f>
        <v>100</v>
      </c>
      <c r="BB11" s="22"/>
      <c r="BC11" s="24">
        <f>SUM(BC7:BC9)</f>
        <v>11078</v>
      </c>
      <c r="BD11" s="22">
        <f>SUM(BD7:BD9)</f>
        <v>100</v>
      </c>
    </row>
    <row r="12" spans="1:56" ht="4.5" customHeight="1" x14ac:dyDescent="0.2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6"/>
      <c r="AO12" s="25"/>
      <c r="AP12" s="25"/>
      <c r="AQ12" s="26"/>
      <c r="AR12" s="25"/>
      <c r="AS12" s="25"/>
      <c r="AT12" s="26"/>
      <c r="AU12" s="25"/>
      <c r="AV12" s="25"/>
      <c r="AW12" s="26"/>
      <c r="AX12" s="25"/>
      <c r="AY12" s="25"/>
      <c r="AZ12" s="26"/>
      <c r="BA12" s="25"/>
      <c r="BB12" s="25"/>
      <c r="BC12" s="26"/>
      <c r="BD12" s="25"/>
    </row>
    <row r="13" spans="1:56" ht="12.75" customHeight="1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8"/>
      <c r="AO13" s="27"/>
      <c r="AP13" s="27"/>
      <c r="AQ13" s="28"/>
      <c r="AR13" s="27"/>
      <c r="AS13" s="27"/>
      <c r="AT13" s="28"/>
      <c r="AU13" s="27"/>
      <c r="AV13" s="27"/>
      <c r="AW13" s="28"/>
      <c r="AX13" s="27"/>
      <c r="AY13" s="27"/>
      <c r="AZ13" s="28"/>
      <c r="BA13" s="27"/>
      <c r="BB13" s="27"/>
      <c r="BC13" s="28"/>
      <c r="BD13" s="27"/>
    </row>
    <row r="14" spans="1:56" s="3" customFormat="1" x14ac:dyDescent="0.2">
      <c r="A14" s="29" t="s">
        <v>9</v>
      </c>
      <c r="B14" s="28"/>
      <c r="C14" s="28"/>
      <c r="D14" s="30"/>
      <c r="E14" s="31"/>
      <c r="F14" s="31"/>
      <c r="G14" s="30"/>
      <c r="H14" s="32"/>
      <c r="I14" s="32"/>
      <c r="J14" s="30"/>
      <c r="K14" s="32"/>
      <c r="L14" s="32"/>
      <c r="M14" s="30"/>
      <c r="N14" s="32"/>
      <c r="O14" s="32"/>
      <c r="P14" s="30"/>
      <c r="Q14" s="32"/>
      <c r="R14" s="32"/>
      <c r="S14" s="30"/>
      <c r="T14" s="32"/>
      <c r="U14" s="32"/>
      <c r="V14" s="30"/>
      <c r="W14" s="32"/>
      <c r="X14" s="32"/>
      <c r="Y14" s="30"/>
      <c r="Z14" s="32"/>
      <c r="AA14" s="32"/>
      <c r="AB14" s="30"/>
      <c r="AC14" s="32"/>
      <c r="AD14" s="32"/>
      <c r="AE14" s="30"/>
      <c r="AF14" s="32"/>
      <c r="AG14" s="32"/>
      <c r="AH14" s="30"/>
      <c r="AI14" s="32"/>
      <c r="AJ14" s="32"/>
      <c r="AK14" s="30"/>
      <c r="AL14" s="32"/>
      <c r="AM14" s="32"/>
      <c r="AN14" s="30"/>
      <c r="AO14" s="32"/>
      <c r="AP14" s="32"/>
      <c r="AQ14" s="30"/>
      <c r="AR14" s="32"/>
      <c r="AS14" s="32"/>
      <c r="AT14" s="30"/>
      <c r="AU14" s="32"/>
      <c r="AV14" s="32"/>
      <c r="AW14" s="30"/>
      <c r="AX14" s="32"/>
      <c r="AY14" s="32"/>
      <c r="AZ14" s="30"/>
      <c r="BA14" s="32"/>
      <c r="BB14" s="32"/>
      <c r="BC14" s="30"/>
      <c r="BD14" s="32"/>
    </row>
    <row r="15" spans="1:56" s="3" customFormat="1" x14ac:dyDescent="0.2">
      <c r="B15" s="3" t="s">
        <v>10</v>
      </c>
      <c r="D15" s="15">
        <v>4902</v>
      </c>
      <c r="E15" s="33">
        <f>D15/$D$33%</f>
        <v>54.099988963690542</v>
      </c>
      <c r="F15" s="33"/>
      <c r="G15" s="15">
        <v>5228</v>
      </c>
      <c r="H15" s="34">
        <f>G15/$G$19%</f>
        <v>55.98029767641075</v>
      </c>
      <c r="I15" s="34"/>
      <c r="J15" s="15">
        <v>5673</v>
      </c>
      <c r="K15" s="34">
        <f>J15/$J$19%</f>
        <v>56.855081178592904</v>
      </c>
      <c r="L15" s="34"/>
      <c r="M15" s="15">
        <v>5561</v>
      </c>
      <c r="N15" s="34">
        <f>M15/$M$19%</f>
        <v>55.93441963387648</v>
      </c>
      <c r="O15" s="34"/>
      <c r="P15" s="15">
        <v>5778</v>
      </c>
      <c r="Q15" s="34">
        <f>P15/$P$19%</f>
        <v>52.771942643163761</v>
      </c>
      <c r="R15" s="34"/>
      <c r="S15" s="15">
        <v>5918</v>
      </c>
      <c r="T15" s="34">
        <f>S15/$S$19%</f>
        <v>54.169336384439362</v>
      </c>
      <c r="U15" s="34"/>
      <c r="V15" s="15">
        <v>6249</v>
      </c>
      <c r="W15" s="34">
        <f>V15/$V$19%</f>
        <v>55.222693531283142</v>
      </c>
      <c r="X15" s="34"/>
      <c r="Y15" s="15">
        <v>6696</v>
      </c>
      <c r="Z15" s="34">
        <f>Y15/$Y$19%</f>
        <v>55.9772613275372</v>
      </c>
      <c r="AA15" s="34"/>
      <c r="AB15" s="15">
        <v>7020</v>
      </c>
      <c r="AC15" s="34">
        <f>AB15/$AB$19%</f>
        <v>56.381013573206971</v>
      </c>
      <c r="AD15" s="34"/>
      <c r="AE15" s="15">
        <v>6945</v>
      </c>
      <c r="AF15" s="34">
        <f>AE15/$AE$19%</f>
        <v>56.335171966255679</v>
      </c>
      <c r="AG15" s="34"/>
      <c r="AH15" s="15">
        <v>6972</v>
      </c>
      <c r="AI15" s="34">
        <f>AH15/$AH$19%</f>
        <v>54.742462311557787</v>
      </c>
      <c r="AJ15" s="34"/>
      <c r="AK15" s="15">
        <v>7232</v>
      </c>
      <c r="AL15" s="34">
        <f>AK15/$AK$19%</f>
        <v>54.916850178449387</v>
      </c>
      <c r="AM15" s="34"/>
      <c r="AN15" s="15">
        <v>7611</v>
      </c>
      <c r="AO15" s="34">
        <v>56.532719304761201</v>
      </c>
      <c r="AP15" s="34"/>
      <c r="AQ15" s="15">
        <v>7282</v>
      </c>
      <c r="AR15" s="34">
        <v>56.868410777040211</v>
      </c>
      <c r="AS15" s="34"/>
      <c r="AT15" s="15">
        <v>7045</v>
      </c>
      <c r="AU15" s="34">
        <v>56.622729464716279</v>
      </c>
      <c r="AV15" s="34"/>
      <c r="AW15" s="15">
        <v>6709</v>
      </c>
      <c r="AX15" s="14">
        <f>AW15/AW$19*100</f>
        <v>56.123473314371765</v>
      </c>
      <c r="AY15" s="34"/>
      <c r="AZ15" s="15">
        <v>6390</v>
      </c>
      <c r="BA15" s="14">
        <f>AZ15/$AZ$11%</f>
        <v>55.205183585313172</v>
      </c>
      <c r="BB15" s="34"/>
      <c r="BC15" s="15">
        <v>6045</v>
      </c>
      <c r="BD15" s="34">
        <f>BC15/$BC$19%</f>
        <v>54.567611482217004</v>
      </c>
    </row>
    <row r="16" spans="1:56" s="3" customFormat="1" x14ac:dyDescent="0.2">
      <c r="B16" s="3" t="s">
        <v>11</v>
      </c>
      <c r="D16" s="15">
        <v>3683</v>
      </c>
      <c r="E16" s="33">
        <f>D16/$D$33%</f>
        <v>40.646727734245665</v>
      </c>
      <c r="F16" s="33"/>
      <c r="G16" s="15">
        <v>4100</v>
      </c>
      <c r="H16" s="34">
        <f>G16/$G$19%</f>
        <v>43.901916693436128</v>
      </c>
      <c r="I16" s="34"/>
      <c r="J16" s="15">
        <v>4295</v>
      </c>
      <c r="K16" s="34">
        <f>J16/$J$19%</f>
        <v>43.044698336339948</v>
      </c>
      <c r="L16" s="34"/>
      <c r="M16" s="15">
        <v>4373</v>
      </c>
      <c r="N16" s="34">
        <f>M16/$M$19%</f>
        <v>43.985113659223494</v>
      </c>
      <c r="O16" s="34"/>
      <c r="P16" s="15">
        <v>5165</v>
      </c>
      <c r="Q16" s="34">
        <f>P16/$P$19%</f>
        <v>47.173257831765461</v>
      </c>
      <c r="R16" s="34"/>
      <c r="S16" s="15">
        <v>5003</v>
      </c>
      <c r="T16" s="34">
        <f>S16/$S$19%</f>
        <v>45.794050343249431</v>
      </c>
      <c r="U16" s="34"/>
      <c r="V16" s="15">
        <v>5059</v>
      </c>
      <c r="W16" s="34">
        <f>V16/$V$19%</f>
        <v>44.706610109579358</v>
      </c>
      <c r="X16" s="34"/>
      <c r="Y16" s="15">
        <v>5261</v>
      </c>
      <c r="Z16" s="34">
        <f>Y16/$Y$19%</f>
        <v>43.980939642200298</v>
      </c>
      <c r="AA16" s="34"/>
      <c r="AB16" s="15">
        <v>5420</v>
      </c>
      <c r="AC16" s="34">
        <f>AB16/$AB$19%</f>
        <v>43.530640109228173</v>
      </c>
      <c r="AD16" s="34"/>
      <c r="AE16" s="15">
        <v>5367</v>
      </c>
      <c r="AF16" s="34">
        <f>AE16/$AE$19%</f>
        <v>43.535042180402336</v>
      </c>
      <c r="AG16" s="34"/>
      <c r="AH16" s="15">
        <v>5597</v>
      </c>
      <c r="AI16" s="34">
        <f t="shared" ref="AI16:AI17" si="9">AH16/$AH$19%</f>
        <v>43.946293969849243</v>
      </c>
      <c r="AJ16" s="34"/>
      <c r="AK16" s="15">
        <v>5677</v>
      </c>
      <c r="AL16" s="34">
        <f>AK16/$AK$19%</f>
        <v>43.10881615916167</v>
      </c>
      <c r="AM16" s="34"/>
      <c r="AN16" s="15">
        <v>5838</v>
      </c>
      <c r="AO16" s="34">
        <v>43.363291985441585</v>
      </c>
      <c r="AP16" s="34"/>
      <c r="AQ16" s="15">
        <v>5509</v>
      </c>
      <c r="AR16" s="34">
        <v>43.022256930886371</v>
      </c>
      <c r="AS16" s="34"/>
      <c r="AT16" s="15">
        <v>5384</v>
      </c>
      <c r="AU16" s="34">
        <v>43.272785725767562</v>
      </c>
      <c r="AV16" s="34"/>
      <c r="AW16" s="15">
        <v>5234</v>
      </c>
      <c r="AX16" s="14">
        <f>AW16/AW$19*100</f>
        <v>43.784507277898612</v>
      </c>
      <c r="AY16" s="34"/>
      <c r="AZ16" s="15">
        <v>5179</v>
      </c>
      <c r="BA16" s="14">
        <f t="shared" ref="BA16:BA17" si="10">AZ16/$AZ$11%</f>
        <v>44.742980561555079</v>
      </c>
      <c r="BB16" s="34"/>
      <c r="BC16" s="15">
        <v>5000</v>
      </c>
      <c r="BD16" s="34">
        <f t="shared" ref="BD16:BD17" si="11">BC16/$BC$19%</f>
        <v>45.134500812421017</v>
      </c>
    </row>
    <row r="17" spans="1:56" s="3" customFormat="1" x14ac:dyDescent="0.2">
      <c r="B17" s="3" t="s">
        <v>7</v>
      </c>
      <c r="D17" s="15">
        <v>58</v>
      </c>
      <c r="E17" s="33">
        <f>D17/$D$33%</f>
        <v>0.64010594857079794</v>
      </c>
      <c r="F17" s="33"/>
      <c r="G17" s="15">
        <v>11</v>
      </c>
      <c r="H17" s="34">
        <f>G17/$G$19%</f>
        <v>0.11778563015312132</v>
      </c>
      <c r="I17" s="34"/>
      <c r="J17" s="15">
        <v>10</v>
      </c>
      <c r="K17" s="34">
        <f>J17/$J$19%</f>
        <v>0.10022048506714773</v>
      </c>
      <c r="L17" s="34"/>
      <c r="M17" s="15">
        <v>8</v>
      </c>
      <c r="N17" s="34">
        <f>M17/$M$19%</f>
        <v>8.0466706900020113E-2</v>
      </c>
      <c r="O17" s="34"/>
      <c r="P17" s="15">
        <v>6</v>
      </c>
      <c r="Q17" s="34">
        <f>P17/$P$19%</f>
        <v>5.4799525070782722E-2</v>
      </c>
      <c r="R17" s="34"/>
      <c r="S17" s="15">
        <v>4</v>
      </c>
      <c r="T17" s="34">
        <f>S17/$S$19%</f>
        <v>3.6613272311212815E-2</v>
      </c>
      <c r="U17" s="34"/>
      <c r="V17" s="15">
        <v>8</v>
      </c>
      <c r="W17" s="34">
        <f>V17/$V$19%</f>
        <v>7.0696359137504425E-2</v>
      </c>
      <c r="X17" s="34"/>
      <c r="Y17" s="15">
        <v>5</v>
      </c>
      <c r="Z17" s="34">
        <f>Y17/$Y$19%</f>
        <v>4.1799030262497906E-2</v>
      </c>
      <c r="AA17" s="34"/>
      <c r="AB17" s="15">
        <v>11</v>
      </c>
      <c r="AC17" s="34">
        <f>AB17/$AB$19%</f>
        <v>8.8346317564854226E-2</v>
      </c>
      <c r="AD17" s="34"/>
      <c r="AE17" s="15">
        <v>16</v>
      </c>
      <c r="AF17" s="34">
        <f>AE17/$AE$19%</f>
        <v>0.12978585334198572</v>
      </c>
      <c r="AG17" s="34"/>
      <c r="AH17" s="15">
        <v>167</v>
      </c>
      <c r="AI17" s="34">
        <f t="shared" si="9"/>
        <v>1.3112437185929648</v>
      </c>
      <c r="AJ17" s="34"/>
      <c r="AK17" s="15">
        <v>260</v>
      </c>
      <c r="AL17" s="34">
        <f>AK17/$AK$19%</f>
        <v>1.9743336623889438</v>
      </c>
      <c r="AM17" s="34"/>
      <c r="AN17" s="15">
        <v>14</v>
      </c>
      <c r="AO17" s="34">
        <v>0.10398870979722202</v>
      </c>
      <c r="AP17" s="34"/>
      <c r="AQ17" s="15">
        <v>14</v>
      </c>
      <c r="AR17" s="34">
        <v>0.10933229207340882</v>
      </c>
      <c r="AS17" s="34"/>
      <c r="AT17" s="15">
        <v>13</v>
      </c>
      <c r="AU17" s="34">
        <v>0.10448480951615496</v>
      </c>
      <c r="AV17" s="34"/>
      <c r="AW17" s="15">
        <v>11</v>
      </c>
      <c r="AX17" s="14">
        <f>AW17/AW$19*100</f>
        <v>9.2019407729630256E-2</v>
      </c>
      <c r="AY17" s="34"/>
      <c r="AZ17" s="15">
        <v>6</v>
      </c>
      <c r="BA17" s="14">
        <f t="shared" si="10"/>
        <v>5.183585313174946E-2</v>
      </c>
      <c r="BB17" s="34"/>
      <c r="BC17" s="15">
        <v>33</v>
      </c>
      <c r="BD17" s="34">
        <f t="shared" si="11"/>
        <v>0.29788770536197867</v>
      </c>
    </row>
    <row r="18" spans="1:56" ht="4.5" customHeight="1" x14ac:dyDescent="0.2">
      <c r="A18" s="16"/>
      <c r="B18" s="16"/>
      <c r="C18" s="16"/>
      <c r="D18" s="17"/>
      <c r="E18" s="18"/>
      <c r="F18" s="18"/>
      <c r="G18" s="17"/>
      <c r="H18" s="19"/>
      <c r="I18" s="19"/>
      <c r="J18" s="17"/>
      <c r="K18" s="19"/>
      <c r="L18" s="19"/>
      <c r="M18" s="17"/>
      <c r="N18" s="19"/>
      <c r="O18" s="19"/>
      <c r="P18" s="17"/>
      <c r="Q18" s="19"/>
      <c r="R18" s="19"/>
      <c r="S18" s="17"/>
      <c r="T18" s="19"/>
      <c r="U18" s="19"/>
      <c r="V18" s="17"/>
      <c r="W18" s="19"/>
      <c r="X18" s="19"/>
      <c r="Y18" s="17"/>
      <c r="Z18" s="19"/>
      <c r="AA18" s="19"/>
      <c r="AB18" s="17"/>
      <c r="AC18" s="19"/>
      <c r="AD18" s="19"/>
      <c r="AE18" s="17"/>
      <c r="AF18" s="19"/>
      <c r="AG18" s="19"/>
      <c r="AH18" s="17"/>
      <c r="AI18" s="19"/>
      <c r="AJ18" s="19"/>
      <c r="AK18" s="17"/>
      <c r="AL18" s="19"/>
      <c r="AM18" s="19"/>
      <c r="AN18" s="20"/>
      <c r="AO18" s="19"/>
      <c r="AP18" s="19"/>
      <c r="AQ18" s="20"/>
      <c r="AR18" s="19"/>
      <c r="AS18" s="19"/>
      <c r="AT18" s="20"/>
      <c r="AU18" s="19"/>
      <c r="AV18" s="19"/>
      <c r="AW18" s="20"/>
      <c r="AX18" s="19"/>
      <c r="AY18" s="19"/>
      <c r="AZ18" s="20"/>
      <c r="BA18" s="19"/>
      <c r="BB18" s="19"/>
      <c r="BC18" s="20"/>
      <c r="BD18" s="19"/>
    </row>
    <row r="19" spans="1:56" x14ac:dyDescent="0.2">
      <c r="A19" s="21" t="s">
        <v>8</v>
      </c>
      <c r="B19" s="21"/>
      <c r="C19" s="21"/>
      <c r="D19" s="22">
        <v>9061</v>
      </c>
      <c r="E19" s="23">
        <v>100</v>
      </c>
      <c r="F19" s="23"/>
      <c r="G19" s="22">
        <f>SUM(G15:G17)</f>
        <v>9339</v>
      </c>
      <c r="H19" s="22">
        <f t="shared" ref="H19:N19" si="12">SUM(H15:H17)</f>
        <v>100</v>
      </c>
      <c r="I19" s="22"/>
      <c r="J19" s="22">
        <f t="shared" si="12"/>
        <v>9978</v>
      </c>
      <c r="K19" s="22">
        <f t="shared" si="12"/>
        <v>100</v>
      </c>
      <c r="L19" s="22"/>
      <c r="M19" s="22">
        <f t="shared" si="12"/>
        <v>9942</v>
      </c>
      <c r="N19" s="22">
        <f t="shared" si="12"/>
        <v>100</v>
      </c>
      <c r="O19" s="22"/>
      <c r="P19" s="22">
        <f t="shared" ref="P19:Z19" si="13">SUM(P15:P17)</f>
        <v>10949</v>
      </c>
      <c r="Q19" s="22">
        <f t="shared" si="13"/>
        <v>100</v>
      </c>
      <c r="R19" s="22"/>
      <c r="S19" s="22">
        <f t="shared" si="13"/>
        <v>10925</v>
      </c>
      <c r="T19" s="22">
        <f t="shared" si="13"/>
        <v>100.00000000000001</v>
      </c>
      <c r="U19" s="22"/>
      <c r="V19" s="22">
        <f t="shared" ref="V19:W19" si="14">SUM(V15:V17)</f>
        <v>11316</v>
      </c>
      <c r="W19" s="22">
        <f t="shared" si="14"/>
        <v>100</v>
      </c>
      <c r="X19" s="22"/>
      <c r="Y19" s="22">
        <f t="shared" si="13"/>
        <v>11962</v>
      </c>
      <c r="Z19" s="22">
        <f t="shared" si="13"/>
        <v>100</v>
      </c>
      <c r="AA19" s="22"/>
      <c r="AB19" s="22">
        <f t="shared" ref="AB19" si="15">SUM(AB15:AB17)</f>
        <v>12451</v>
      </c>
      <c r="AC19" s="22">
        <f>SUM(AC15:AC17)</f>
        <v>100</v>
      </c>
      <c r="AD19" s="22"/>
      <c r="AE19" s="22">
        <f t="shared" ref="AE19:AF19" si="16">SUM(AE15:AE17)</f>
        <v>12328</v>
      </c>
      <c r="AF19" s="22">
        <f t="shared" si="16"/>
        <v>100</v>
      </c>
      <c r="AG19" s="22"/>
      <c r="AH19" s="22">
        <f t="shared" ref="AH19:AI19" si="17">SUM(AH15:AH17)</f>
        <v>12736</v>
      </c>
      <c r="AI19" s="22">
        <f t="shared" si="17"/>
        <v>99.999999999999986</v>
      </c>
      <c r="AJ19" s="22"/>
      <c r="AK19" s="22">
        <f t="shared" ref="AK19:AL19" si="18">SUM(AK15:AK17)</f>
        <v>13169</v>
      </c>
      <c r="AL19" s="22">
        <f t="shared" si="18"/>
        <v>100</v>
      </c>
      <c r="AM19" s="22"/>
      <c r="AN19" s="24">
        <v>13463</v>
      </c>
      <c r="AO19" s="22">
        <v>100</v>
      </c>
      <c r="AP19" s="22"/>
      <c r="AQ19" s="24">
        <v>12805</v>
      </c>
      <c r="AR19" s="22">
        <v>99.999999999999986</v>
      </c>
      <c r="AS19" s="22"/>
      <c r="AT19" s="24">
        <v>12442</v>
      </c>
      <c r="AU19" s="22">
        <v>100</v>
      </c>
      <c r="AV19" s="22"/>
      <c r="AW19" s="24">
        <f>SUM(AW15:AW17)</f>
        <v>11954</v>
      </c>
      <c r="AX19" s="22">
        <f>SUM(AX15:AX17)</f>
        <v>100.00000000000001</v>
      </c>
      <c r="AY19" s="22"/>
      <c r="AZ19" s="24">
        <f>SUM(AZ15:AZ17)</f>
        <v>11575</v>
      </c>
      <c r="BA19" s="22">
        <f t="shared" ref="BA19" si="19">SUM(BA15:BA17)</f>
        <v>100</v>
      </c>
      <c r="BB19" s="22"/>
      <c r="BC19" s="24">
        <f>SUM(BC15:BC17)</f>
        <v>11078</v>
      </c>
      <c r="BD19" s="22">
        <f t="shared" ref="BD19" si="20">SUM(BD15:BD17)</f>
        <v>100</v>
      </c>
    </row>
    <row r="20" spans="1:56" ht="4.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6"/>
      <c r="AO20" s="25"/>
      <c r="AP20" s="25"/>
      <c r="AQ20" s="26"/>
      <c r="AR20" s="25"/>
      <c r="AS20" s="25"/>
      <c r="AT20" s="26"/>
      <c r="AU20" s="25"/>
      <c r="AV20" s="25"/>
      <c r="AW20" s="26"/>
      <c r="AX20" s="25"/>
      <c r="AY20" s="25"/>
      <c r="AZ20" s="26"/>
      <c r="BA20" s="25"/>
      <c r="BB20" s="25"/>
      <c r="BC20" s="26"/>
      <c r="BD20" s="25"/>
    </row>
    <row r="21" spans="1:56" ht="12.75" customHeight="1" x14ac:dyDescent="0.2">
      <c r="D21" s="12"/>
      <c r="E21" s="13"/>
      <c r="F21" s="13"/>
      <c r="G21" s="12"/>
      <c r="H21" s="14"/>
      <c r="I21" s="14"/>
      <c r="J21" s="12"/>
      <c r="K21" s="14"/>
      <c r="L21" s="14"/>
      <c r="M21" s="12"/>
      <c r="N21" s="14"/>
      <c r="O21" s="14"/>
      <c r="P21" s="12"/>
      <c r="Q21" s="14"/>
      <c r="R21" s="14"/>
      <c r="S21" s="12"/>
      <c r="T21" s="14"/>
      <c r="U21" s="14"/>
      <c r="V21" s="12"/>
      <c r="W21" s="14"/>
      <c r="X21" s="14"/>
      <c r="Y21" s="12"/>
      <c r="Z21" s="14"/>
      <c r="AA21" s="14"/>
      <c r="AB21" s="12"/>
      <c r="AC21" s="14"/>
      <c r="AD21" s="14"/>
      <c r="AE21" s="12"/>
      <c r="AF21" s="14"/>
      <c r="AG21" s="14"/>
      <c r="AH21" s="12"/>
      <c r="AI21" s="14"/>
      <c r="AJ21" s="14"/>
      <c r="AK21" s="12"/>
      <c r="AL21" s="14"/>
      <c r="AM21" s="14"/>
      <c r="AN21" s="15"/>
      <c r="AO21" s="14"/>
      <c r="AP21" s="14"/>
      <c r="AQ21" s="15"/>
      <c r="AR21" s="14"/>
      <c r="AS21" s="14"/>
      <c r="AT21" s="15"/>
      <c r="AU21" s="14"/>
      <c r="AV21" s="14"/>
      <c r="AW21" s="15"/>
      <c r="AX21" s="14"/>
      <c r="AY21" s="14"/>
      <c r="AZ21" s="15"/>
      <c r="BA21" s="14"/>
      <c r="BB21" s="14"/>
      <c r="BC21" s="15"/>
      <c r="BD21" s="14"/>
    </row>
    <row r="22" spans="1:56" x14ac:dyDescent="0.2">
      <c r="A22" s="21" t="s">
        <v>12</v>
      </c>
      <c r="B22" s="27"/>
      <c r="C22" s="27"/>
      <c r="D22" s="35"/>
      <c r="E22" s="36"/>
      <c r="F22" s="36"/>
      <c r="G22" s="35"/>
      <c r="H22" s="37"/>
      <c r="I22" s="37"/>
      <c r="J22" s="35"/>
      <c r="K22" s="37"/>
      <c r="L22" s="37"/>
      <c r="M22" s="35"/>
      <c r="N22" s="37"/>
      <c r="O22" s="37"/>
      <c r="P22" s="35"/>
      <c r="Q22" s="37"/>
      <c r="R22" s="37"/>
      <c r="S22" s="35"/>
      <c r="T22" s="37"/>
      <c r="U22" s="37"/>
      <c r="V22" s="35"/>
      <c r="W22" s="37"/>
      <c r="X22" s="37"/>
      <c r="Y22" s="35"/>
      <c r="Z22" s="37"/>
      <c r="AA22" s="37"/>
      <c r="AB22" s="35"/>
      <c r="AC22" s="37"/>
      <c r="AD22" s="37"/>
      <c r="AE22" s="35"/>
      <c r="AF22" s="37"/>
      <c r="AG22" s="37"/>
      <c r="AH22" s="35"/>
      <c r="AI22" s="37"/>
      <c r="AJ22" s="37"/>
      <c r="AK22" s="35"/>
      <c r="AL22" s="37"/>
      <c r="AM22" s="37"/>
      <c r="AN22" s="30"/>
      <c r="AO22" s="37"/>
      <c r="AP22" s="37"/>
      <c r="AQ22" s="30"/>
      <c r="AR22" s="37"/>
      <c r="AS22" s="37"/>
      <c r="AT22" s="30"/>
      <c r="AU22" s="37"/>
      <c r="AV22" s="37"/>
      <c r="AW22" s="30"/>
      <c r="AX22" s="37"/>
      <c r="AY22" s="37"/>
      <c r="AZ22" s="30"/>
      <c r="BA22" s="37"/>
      <c r="BB22" s="37"/>
      <c r="BC22" s="30"/>
      <c r="BD22" s="37"/>
    </row>
    <row r="23" spans="1:56" x14ac:dyDescent="0.2">
      <c r="B23" s="2" t="s">
        <v>13</v>
      </c>
      <c r="D23" s="12">
        <v>2847</v>
      </c>
      <c r="E23" s="13">
        <f t="shared" ref="E23:E30" si="21">D23/$D$33%</f>
        <v>31.420373027259686</v>
      </c>
      <c r="F23" s="13"/>
      <c r="G23" s="12">
        <v>3024</v>
      </c>
      <c r="H23" s="14">
        <f t="shared" ref="H23:H30" si="22">G23/$G$33%</f>
        <v>31.372549019607842</v>
      </c>
      <c r="I23" s="14"/>
      <c r="J23" s="12">
        <v>3208</v>
      </c>
      <c r="K23" s="14">
        <f t="shared" ref="K23:K30" si="23">J23/$J$33%</f>
        <v>31.475667189952905</v>
      </c>
      <c r="L23" s="14"/>
      <c r="M23" s="12">
        <v>3219</v>
      </c>
      <c r="N23" s="14">
        <f t="shared" ref="N23:N30" si="24">M23/$M$33%</f>
        <v>31.515566869003329</v>
      </c>
      <c r="O23" s="14"/>
      <c r="P23" s="12">
        <v>3366</v>
      </c>
      <c r="Q23" s="14">
        <f t="shared" ref="Q23:Q30" si="25">P23/$P$33%</f>
        <v>29.819277108433734</v>
      </c>
      <c r="R23" s="14"/>
      <c r="S23" s="12">
        <v>3442</v>
      </c>
      <c r="T23" s="14">
        <f t="shared" ref="T23:T30" si="26">S23/$S$33%</f>
        <v>30.842293906810038</v>
      </c>
      <c r="U23" s="14"/>
      <c r="V23" s="12">
        <v>3403</v>
      </c>
      <c r="W23" s="14">
        <f t="shared" ref="W23:W29" si="27">V23/$V$33%</f>
        <v>29.599025832825955</v>
      </c>
      <c r="X23" s="14"/>
      <c r="Y23" s="12">
        <v>3580</v>
      </c>
      <c r="Z23" s="14">
        <f t="shared" ref="Z23:Z30" si="28">Y23/$Y$33%</f>
        <v>29.491720899579867</v>
      </c>
      <c r="AA23" s="14"/>
      <c r="AB23" s="12">
        <v>3685</v>
      </c>
      <c r="AC23" s="14">
        <f t="shared" ref="AC23:AC30" si="29">AB23/$AB$33%</f>
        <v>29.112024016432297</v>
      </c>
      <c r="AD23" s="14"/>
      <c r="AE23" s="12">
        <v>3582</v>
      </c>
      <c r="AF23" s="14">
        <f t="shared" ref="AF23:AF30" si="30">AE23/$AE$33%</f>
        <v>28.637671889990408</v>
      </c>
      <c r="AG23" s="14"/>
      <c r="AH23" s="12">
        <v>3583</v>
      </c>
      <c r="AI23" s="14">
        <f t="shared" ref="AI23:AI30" si="31">AH23/$AH$33%</f>
        <v>28.132851758793969</v>
      </c>
      <c r="AJ23" s="14"/>
      <c r="AK23" s="12">
        <v>3710</v>
      </c>
      <c r="AL23" s="14">
        <f t="shared" ref="AL23:AL30" si="32">AK23/$AK$33%</f>
        <v>28.172222644088389</v>
      </c>
      <c r="AM23" s="14"/>
      <c r="AN23" s="15">
        <v>3822</v>
      </c>
      <c r="AO23" s="14">
        <v>28.388917774641612</v>
      </c>
      <c r="AP23" s="14"/>
      <c r="AQ23" s="15">
        <v>3610</v>
      </c>
      <c r="AR23" s="14">
        <v>28.192112456071843</v>
      </c>
      <c r="AS23" s="14"/>
      <c r="AT23" s="15">
        <v>3566</v>
      </c>
      <c r="AU23" s="14">
        <v>28.660986979585275</v>
      </c>
      <c r="AV23" s="14"/>
      <c r="AW23" s="15">
        <v>3419</v>
      </c>
      <c r="AX23" s="14">
        <v>28.601305002509619</v>
      </c>
      <c r="AY23" s="14"/>
      <c r="AZ23" s="15">
        <v>3272</v>
      </c>
      <c r="BA23" s="14">
        <f>AZ23/$AZ$11%</f>
        <v>28.267818574514038</v>
      </c>
      <c r="BB23" s="14"/>
      <c r="BC23" s="15">
        <v>3107</v>
      </c>
      <c r="BD23" s="14">
        <f>BC23/$BC$33%</f>
        <v>28.046578804838418</v>
      </c>
    </row>
    <row r="24" spans="1:56" x14ac:dyDescent="0.2">
      <c r="B24" s="2" t="s">
        <v>14</v>
      </c>
      <c r="D24" s="12">
        <v>1311</v>
      </c>
      <c r="E24" s="13">
        <f t="shared" si="21"/>
        <v>14.468601699591657</v>
      </c>
      <c r="F24" s="13"/>
      <c r="G24" s="12">
        <v>1404</v>
      </c>
      <c r="H24" s="14">
        <f t="shared" si="22"/>
        <v>14.565826330532213</v>
      </c>
      <c r="I24" s="14"/>
      <c r="J24" s="12">
        <v>1452</v>
      </c>
      <c r="K24" s="14">
        <f t="shared" si="23"/>
        <v>14.24646781789639</v>
      </c>
      <c r="L24" s="14"/>
      <c r="M24" s="12">
        <v>1354</v>
      </c>
      <c r="N24" s="14">
        <f t="shared" si="24"/>
        <v>13.256314861954181</v>
      </c>
      <c r="O24" s="14"/>
      <c r="P24" s="12">
        <v>1628</v>
      </c>
      <c r="Q24" s="14">
        <f t="shared" si="25"/>
        <v>14.422395464209782</v>
      </c>
      <c r="R24" s="14"/>
      <c r="S24" s="12">
        <v>1688</v>
      </c>
      <c r="T24" s="14">
        <f t="shared" si="26"/>
        <v>15.125448028673835</v>
      </c>
      <c r="U24" s="14"/>
      <c r="V24" s="12">
        <v>1748</v>
      </c>
      <c r="W24" s="14">
        <f t="shared" si="27"/>
        <v>15.203966252065756</v>
      </c>
      <c r="X24" s="14"/>
      <c r="Y24" s="12">
        <v>1816</v>
      </c>
      <c r="Z24" s="14">
        <f t="shared" si="28"/>
        <v>14.960046132300848</v>
      </c>
      <c r="AA24" s="14"/>
      <c r="AB24" s="12">
        <v>1880</v>
      </c>
      <c r="AC24" s="14">
        <f t="shared" si="29"/>
        <v>14.852267340812135</v>
      </c>
      <c r="AD24" s="14"/>
      <c r="AE24" s="12">
        <v>1802</v>
      </c>
      <c r="AF24" s="14">
        <f t="shared" si="30"/>
        <v>14.40677966101695</v>
      </c>
      <c r="AG24" s="14"/>
      <c r="AH24" s="12">
        <v>1760</v>
      </c>
      <c r="AI24" s="14">
        <f t="shared" si="31"/>
        <v>13.819095477386934</v>
      </c>
      <c r="AJ24" s="14"/>
      <c r="AK24" s="12">
        <v>1781</v>
      </c>
      <c r="AL24" s="14">
        <f t="shared" si="32"/>
        <v>13.524185587364265</v>
      </c>
      <c r="AM24" s="14"/>
      <c r="AN24" s="15">
        <v>1780</v>
      </c>
      <c r="AO24" s="14">
        <v>13.221421674218227</v>
      </c>
      <c r="AP24" s="14"/>
      <c r="AQ24" s="15">
        <v>1608</v>
      </c>
      <c r="AR24" s="14">
        <v>12.557594689574383</v>
      </c>
      <c r="AS24" s="14"/>
      <c r="AT24" s="15">
        <v>1477</v>
      </c>
      <c r="AU24" s="14">
        <v>11.871081819643145</v>
      </c>
      <c r="AV24" s="14"/>
      <c r="AW24" s="15">
        <v>1401</v>
      </c>
      <c r="AX24" s="14">
        <v>11.719926384473816</v>
      </c>
      <c r="AY24" s="14"/>
      <c r="AZ24" s="15">
        <v>1312</v>
      </c>
      <c r="BA24" s="14">
        <f t="shared" ref="BA24:BA30" si="33">AZ24/$AZ$11%</f>
        <v>11.334773218142548</v>
      </c>
      <c r="BB24" s="14"/>
      <c r="BC24" s="15">
        <v>1245</v>
      </c>
      <c r="BD24" s="14">
        <f t="shared" ref="BD24:BD30" si="34">BC24/$BC$33%</f>
        <v>11.238490702292832</v>
      </c>
    </row>
    <row r="25" spans="1:56" x14ac:dyDescent="0.2">
      <c r="B25" s="2" t="s">
        <v>15</v>
      </c>
      <c r="D25" s="12">
        <v>1573</v>
      </c>
      <c r="E25" s="13">
        <f t="shared" si="21"/>
        <v>17.360114777618364</v>
      </c>
      <c r="F25" s="13"/>
      <c r="G25" s="12">
        <v>1630</v>
      </c>
      <c r="H25" s="14">
        <f t="shared" si="22"/>
        <v>16.910467890860048</v>
      </c>
      <c r="I25" s="14"/>
      <c r="J25" s="12">
        <v>1702</v>
      </c>
      <c r="K25" s="14">
        <f t="shared" si="23"/>
        <v>16.699372056514914</v>
      </c>
      <c r="L25" s="14"/>
      <c r="M25" s="12">
        <v>1641</v>
      </c>
      <c r="N25" s="14">
        <f t="shared" si="24"/>
        <v>16.066183669473272</v>
      </c>
      <c r="O25" s="14"/>
      <c r="P25" s="12">
        <v>1782</v>
      </c>
      <c r="Q25" s="14">
        <f t="shared" si="25"/>
        <v>15.786676116229625</v>
      </c>
      <c r="R25" s="14"/>
      <c r="S25" s="12">
        <v>1768</v>
      </c>
      <c r="T25" s="14">
        <f t="shared" si="26"/>
        <v>15.842293906810037</v>
      </c>
      <c r="U25" s="14"/>
      <c r="V25" s="12">
        <v>1800</v>
      </c>
      <c r="W25" s="14">
        <f t="shared" si="27"/>
        <v>15.656258154301122</v>
      </c>
      <c r="X25" s="14"/>
      <c r="Y25" s="12">
        <v>1872</v>
      </c>
      <c r="Z25" s="14">
        <f t="shared" si="28"/>
        <v>15.421369140785897</v>
      </c>
      <c r="AA25" s="14"/>
      <c r="AB25" s="12">
        <v>2007</v>
      </c>
      <c r="AC25" s="14">
        <f t="shared" si="29"/>
        <v>15.85558540053721</v>
      </c>
      <c r="AD25" s="14"/>
      <c r="AE25" s="12">
        <v>1960</v>
      </c>
      <c r="AF25" s="14">
        <f t="shared" si="30"/>
        <v>15.669971218420212</v>
      </c>
      <c r="AG25" s="14"/>
      <c r="AH25" s="12">
        <v>2057</v>
      </c>
      <c r="AI25" s="14">
        <f t="shared" si="31"/>
        <v>16.151067839195981</v>
      </c>
      <c r="AJ25" s="14"/>
      <c r="AK25" s="12">
        <v>2198</v>
      </c>
      <c r="AL25" s="14">
        <f t="shared" si="32"/>
        <v>16.690713038195764</v>
      </c>
      <c r="AM25" s="14"/>
      <c r="AN25" s="15">
        <v>2214</v>
      </c>
      <c r="AO25" s="14">
        <v>16.445071677932109</v>
      </c>
      <c r="AP25" s="14"/>
      <c r="AQ25" s="15">
        <v>2048</v>
      </c>
      <c r="AR25" s="14">
        <v>15.993752440452946</v>
      </c>
      <c r="AS25" s="14"/>
      <c r="AT25" s="15">
        <v>1987</v>
      </c>
      <c r="AU25" s="14">
        <v>15.9701012698923</v>
      </c>
      <c r="AV25" s="14"/>
      <c r="AW25" s="15">
        <v>1915</v>
      </c>
      <c r="AX25" s="14">
        <v>16.019742345658358</v>
      </c>
      <c r="AY25" s="14"/>
      <c r="AZ25" s="15">
        <v>1914</v>
      </c>
      <c r="BA25" s="14">
        <f t="shared" si="33"/>
        <v>16.535637149028076</v>
      </c>
      <c r="BB25" s="14"/>
      <c r="BC25" s="15">
        <v>1788</v>
      </c>
      <c r="BD25" s="14">
        <f t="shared" si="34"/>
        <v>16.140097490521754</v>
      </c>
    </row>
    <row r="26" spans="1:56" x14ac:dyDescent="0.2">
      <c r="B26" s="2" t="s">
        <v>16</v>
      </c>
      <c r="D26" s="12">
        <v>1655</v>
      </c>
      <c r="E26" s="13">
        <f t="shared" si="21"/>
        <v>18.265092153183975</v>
      </c>
      <c r="F26" s="13"/>
      <c r="G26" s="12">
        <v>1805</v>
      </c>
      <c r="H26" s="14">
        <f t="shared" si="22"/>
        <v>18.726008922087352</v>
      </c>
      <c r="I26" s="14"/>
      <c r="J26" s="12">
        <v>1878</v>
      </c>
      <c r="K26" s="14">
        <f t="shared" si="23"/>
        <v>18.426216640502354</v>
      </c>
      <c r="L26" s="14"/>
      <c r="M26" s="12">
        <v>1888</v>
      </c>
      <c r="N26" s="14">
        <f t="shared" si="24"/>
        <v>18.484433130996671</v>
      </c>
      <c r="O26" s="14"/>
      <c r="P26" s="12">
        <v>1928</v>
      </c>
      <c r="Q26" s="14">
        <f t="shared" si="25"/>
        <v>17.080085046066621</v>
      </c>
      <c r="R26" s="14"/>
      <c r="S26" s="12">
        <v>1911</v>
      </c>
      <c r="T26" s="14">
        <f t="shared" si="26"/>
        <v>17.123655913978496</v>
      </c>
      <c r="U26" s="14"/>
      <c r="V26" s="12">
        <v>1921</v>
      </c>
      <c r="W26" s="14">
        <f t="shared" si="27"/>
        <v>16.708706619118033</v>
      </c>
      <c r="X26" s="14"/>
      <c r="Y26" s="12">
        <v>2022</v>
      </c>
      <c r="Z26" s="14">
        <f t="shared" si="28"/>
        <v>16.657055770656562</v>
      </c>
      <c r="AA26" s="14"/>
      <c r="AB26" s="12">
        <v>2081</v>
      </c>
      <c r="AC26" s="14">
        <f t="shared" si="29"/>
        <v>16.440195923526623</v>
      </c>
      <c r="AD26" s="14"/>
      <c r="AE26" s="12">
        <v>2044</v>
      </c>
      <c r="AF26" s="14">
        <f t="shared" si="30"/>
        <v>16.341541413495364</v>
      </c>
      <c r="AG26" s="14"/>
      <c r="AH26" s="12">
        <v>2038</v>
      </c>
      <c r="AI26" s="14">
        <f t="shared" si="31"/>
        <v>16.001884422110553</v>
      </c>
      <c r="AJ26" s="14"/>
      <c r="AK26" s="12">
        <v>2055</v>
      </c>
      <c r="AL26" s="14">
        <f t="shared" si="32"/>
        <v>15.604829523881843</v>
      </c>
      <c r="AM26" s="14"/>
      <c r="AN26" s="15">
        <v>2140</v>
      </c>
      <c r="AO26" s="14">
        <v>15.895417069003937</v>
      </c>
      <c r="AP26" s="14"/>
      <c r="AQ26" s="15">
        <v>2045</v>
      </c>
      <c r="AR26" s="14">
        <v>15.970324092151502</v>
      </c>
      <c r="AS26" s="14"/>
      <c r="AT26" s="15">
        <v>1975</v>
      </c>
      <c r="AU26" s="14">
        <v>15.87365375341585</v>
      </c>
      <c r="AV26" s="14"/>
      <c r="AW26" s="15">
        <v>1861</v>
      </c>
      <c r="AX26" s="14">
        <v>15.568010707712899</v>
      </c>
      <c r="AY26" s="14"/>
      <c r="AZ26" s="15">
        <v>1798</v>
      </c>
      <c r="BA26" s="14">
        <f t="shared" si="33"/>
        <v>15.533477321814255</v>
      </c>
      <c r="BB26" s="14"/>
      <c r="BC26" s="15">
        <v>1745</v>
      </c>
      <c r="BD26" s="14">
        <f t="shared" si="34"/>
        <v>15.751940783534934</v>
      </c>
    </row>
    <row r="27" spans="1:56" x14ac:dyDescent="0.2">
      <c r="B27" s="2" t="s">
        <v>17</v>
      </c>
      <c r="D27" s="12">
        <v>992</v>
      </c>
      <c r="E27" s="13">
        <f t="shared" si="21"/>
        <v>10.948018982452268</v>
      </c>
      <c r="F27" s="13"/>
      <c r="G27" s="12">
        <v>1189</v>
      </c>
      <c r="H27" s="14">
        <f t="shared" si="22"/>
        <v>12.335304492167237</v>
      </c>
      <c r="I27" s="14"/>
      <c r="J27" s="12">
        <v>1315</v>
      </c>
      <c r="K27" s="14">
        <f t="shared" si="23"/>
        <v>12.902276295133438</v>
      </c>
      <c r="L27" s="14"/>
      <c r="M27" s="12">
        <v>1382</v>
      </c>
      <c r="N27" s="14">
        <f t="shared" si="24"/>
        <v>13.530448404151166</v>
      </c>
      <c r="O27" s="14"/>
      <c r="P27" s="12">
        <v>1421</v>
      </c>
      <c r="Q27" s="14">
        <f t="shared" si="25"/>
        <v>12.588589652728562</v>
      </c>
      <c r="R27" s="14"/>
      <c r="S27" s="12">
        <v>1510</v>
      </c>
      <c r="T27" s="14">
        <f t="shared" si="26"/>
        <v>13.530465949820789</v>
      </c>
      <c r="U27" s="14"/>
      <c r="V27" s="12">
        <v>1693</v>
      </c>
      <c r="W27" s="14">
        <f t="shared" si="27"/>
        <v>14.725580586239889</v>
      </c>
      <c r="X27" s="14"/>
      <c r="Y27" s="12">
        <v>1794</v>
      </c>
      <c r="Z27" s="14">
        <f t="shared" si="28"/>
        <v>14.778812093253151</v>
      </c>
      <c r="AA27" s="14"/>
      <c r="AB27" s="12">
        <v>1882</v>
      </c>
      <c r="AC27" s="14">
        <f t="shared" si="29"/>
        <v>14.868067625217254</v>
      </c>
      <c r="AD27" s="14"/>
      <c r="AE27" s="12">
        <v>1931</v>
      </c>
      <c r="AF27" s="14">
        <f t="shared" si="30"/>
        <v>15.43811960345379</v>
      </c>
      <c r="AG27" s="14"/>
      <c r="AH27" s="12">
        <v>2014</v>
      </c>
      <c r="AI27" s="14">
        <f t="shared" si="31"/>
        <v>15.813442211055277</v>
      </c>
      <c r="AJ27" s="14"/>
      <c r="AK27" s="12">
        <v>2070</v>
      </c>
      <c r="AL27" s="14">
        <f t="shared" si="32"/>
        <v>15.718733389019668</v>
      </c>
      <c r="AM27" s="14"/>
      <c r="AN27" s="15">
        <v>2053</v>
      </c>
      <c r="AO27" s="14">
        <v>15.249201515264058</v>
      </c>
      <c r="AP27" s="14"/>
      <c r="AQ27" s="15">
        <v>2012</v>
      </c>
      <c r="AR27" s="14">
        <v>15.712612260835609</v>
      </c>
      <c r="AS27" s="14"/>
      <c r="AT27" s="15">
        <v>1935</v>
      </c>
      <c r="AU27" s="14">
        <v>15.552162031827681</v>
      </c>
      <c r="AV27" s="14"/>
      <c r="AW27" s="15">
        <v>1818</v>
      </c>
      <c r="AX27" s="14">
        <v>15.208298477497072</v>
      </c>
      <c r="AY27" s="14"/>
      <c r="AZ27" s="15">
        <v>1698</v>
      </c>
      <c r="BA27" s="14">
        <f t="shared" si="33"/>
        <v>14.669546436285097</v>
      </c>
      <c r="BB27" s="14"/>
      <c r="BC27" s="15">
        <v>1663</v>
      </c>
      <c r="BD27" s="14">
        <f t="shared" si="34"/>
        <v>15.011734970211229</v>
      </c>
    </row>
    <row r="28" spans="1:56" x14ac:dyDescent="0.2">
      <c r="B28" s="2" t="s">
        <v>18</v>
      </c>
      <c r="D28" s="12">
        <v>407</v>
      </c>
      <c r="E28" s="13">
        <f t="shared" si="21"/>
        <v>4.4917779494537031</v>
      </c>
      <c r="F28" s="13"/>
      <c r="G28" s="12">
        <v>471</v>
      </c>
      <c r="H28" s="14">
        <f t="shared" si="22"/>
        <v>4.886399004046063</v>
      </c>
      <c r="I28" s="14"/>
      <c r="J28" s="12">
        <v>512</v>
      </c>
      <c r="K28" s="14">
        <f t="shared" si="23"/>
        <v>5.0235478806907379</v>
      </c>
      <c r="L28" s="14"/>
      <c r="M28" s="12">
        <v>583</v>
      </c>
      <c r="N28" s="14">
        <f t="shared" si="24"/>
        <v>5.7078519678872137</v>
      </c>
      <c r="O28" s="14"/>
      <c r="P28" s="12">
        <v>636</v>
      </c>
      <c r="Q28" s="14">
        <f t="shared" si="25"/>
        <v>5.6343019135364996</v>
      </c>
      <c r="R28" s="14"/>
      <c r="S28" s="12">
        <v>701</v>
      </c>
      <c r="T28" s="14">
        <f t="shared" si="26"/>
        <v>6.2813620071684593</v>
      </c>
      <c r="U28" s="14"/>
      <c r="V28" s="12">
        <v>810</v>
      </c>
      <c r="W28" s="14">
        <f t="shared" si="27"/>
        <v>7.0453161694355053</v>
      </c>
      <c r="X28" s="14"/>
      <c r="Y28" s="12">
        <v>924</v>
      </c>
      <c r="Z28" s="14">
        <f t="shared" si="28"/>
        <v>7.611829640003295</v>
      </c>
      <c r="AA28" s="14"/>
      <c r="AB28" s="12">
        <v>965</v>
      </c>
      <c r="AC28" s="14">
        <f t="shared" si="29"/>
        <v>7.6236372254700582</v>
      </c>
      <c r="AD28" s="14"/>
      <c r="AE28" s="12">
        <v>1033</v>
      </c>
      <c r="AF28" s="14">
        <f t="shared" si="30"/>
        <v>8.2587144227694278</v>
      </c>
      <c r="AG28" s="14"/>
      <c r="AH28" s="12">
        <v>1110</v>
      </c>
      <c r="AI28" s="14">
        <f t="shared" si="31"/>
        <v>8.7154522613065328</v>
      </c>
      <c r="AJ28" s="14"/>
      <c r="AK28" s="12">
        <v>1204</v>
      </c>
      <c r="AL28" s="14">
        <f t="shared" si="32"/>
        <v>9.1426835750626481</v>
      </c>
      <c r="AM28" s="14"/>
      <c r="AN28" s="15">
        <v>1270</v>
      </c>
      <c r="AO28" s="14">
        <v>9.4332615316051402</v>
      </c>
      <c r="AP28" s="14"/>
      <c r="AQ28" s="15">
        <v>1277</v>
      </c>
      <c r="AR28" s="14">
        <v>9.9726669269816473</v>
      </c>
      <c r="AS28" s="14"/>
      <c r="AT28" s="15">
        <v>1308</v>
      </c>
      <c r="AU28" s="14">
        <v>10.512779295933129</v>
      </c>
      <c r="AV28" s="14"/>
      <c r="AW28" s="15">
        <v>1332</v>
      </c>
      <c r="AX28" s="14">
        <v>11.142713735987954</v>
      </c>
      <c r="AY28" s="14"/>
      <c r="AZ28" s="15">
        <v>1352</v>
      </c>
      <c r="BA28" s="14">
        <f t="shared" si="33"/>
        <v>11.680345572354211</v>
      </c>
      <c r="BB28" s="14"/>
      <c r="BC28" s="15">
        <v>1319</v>
      </c>
      <c r="BD28" s="14">
        <f t="shared" si="34"/>
        <v>11.906481314316663</v>
      </c>
    </row>
    <row r="29" spans="1:56" x14ac:dyDescent="0.2">
      <c r="B29" s="3" t="s">
        <v>19</v>
      </c>
      <c r="D29" s="12">
        <f>80+41</f>
        <v>121</v>
      </c>
      <c r="E29" s="13">
        <f t="shared" si="21"/>
        <v>1.335393444432182</v>
      </c>
      <c r="F29" s="13"/>
      <c r="G29" s="12">
        <f>75+31</f>
        <v>106</v>
      </c>
      <c r="H29" s="14">
        <f t="shared" si="22"/>
        <v>1.0996991389148252</v>
      </c>
      <c r="I29" s="14"/>
      <c r="J29" s="12">
        <f>90+32</f>
        <v>122</v>
      </c>
      <c r="K29" s="14">
        <f t="shared" si="23"/>
        <v>1.1970172684458398</v>
      </c>
      <c r="L29" s="14"/>
      <c r="M29" s="12">
        <f>98+42</f>
        <v>140</v>
      </c>
      <c r="N29" s="14">
        <f t="shared" si="24"/>
        <v>1.3706677109849226</v>
      </c>
      <c r="O29" s="14"/>
      <c r="P29" s="12">
        <f>120+47</f>
        <v>167</v>
      </c>
      <c r="Q29" s="14">
        <f t="shared" si="25"/>
        <v>1.4794472005669739</v>
      </c>
      <c r="R29" s="14"/>
      <c r="S29" s="12">
        <f>104+35</f>
        <v>139</v>
      </c>
      <c r="T29" s="14">
        <f t="shared" si="26"/>
        <v>1.2455197132616489</v>
      </c>
      <c r="U29" s="14"/>
      <c r="V29" s="12">
        <f>93+29</f>
        <v>122</v>
      </c>
      <c r="W29" s="14">
        <f t="shared" si="27"/>
        <v>1.0611463860137427</v>
      </c>
      <c r="X29" s="14"/>
      <c r="Y29" s="12">
        <f>92+38</f>
        <v>130</v>
      </c>
      <c r="Z29" s="14">
        <f t="shared" si="28"/>
        <v>1.0709284125545762</v>
      </c>
      <c r="AA29" s="14"/>
      <c r="AB29" s="12">
        <f>123+33</f>
        <v>156</v>
      </c>
      <c r="AC29" s="14">
        <f t="shared" si="29"/>
        <v>1.2324221835993048</v>
      </c>
      <c r="AD29" s="14"/>
      <c r="AE29" s="12">
        <f>123+29</f>
        <v>152</v>
      </c>
      <c r="AF29" s="14">
        <f t="shared" si="30"/>
        <v>1.2152222577550369</v>
      </c>
      <c r="AG29" s="14"/>
      <c r="AH29" s="12">
        <f>123+47</f>
        <v>170</v>
      </c>
      <c r="AI29" s="14">
        <f t="shared" si="31"/>
        <v>1.3347989949748744</v>
      </c>
      <c r="AJ29" s="14"/>
      <c r="AK29" s="12">
        <f>111+38</f>
        <v>149</v>
      </c>
      <c r="AL29" s="14">
        <f t="shared" si="32"/>
        <v>1.1314450603690485</v>
      </c>
      <c r="AM29" s="14"/>
      <c r="AN29" s="15">
        <v>183</v>
      </c>
      <c r="AO29" s="14">
        <v>1.359280992349402</v>
      </c>
      <c r="AP29" s="14"/>
      <c r="AQ29" s="15">
        <v>204</v>
      </c>
      <c r="AR29" s="14">
        <v>1.5931276844982427</v>
      </c>
      <c r="AS29" s="14"/>
      <c r="AT29" s="15">
        <v>192</v>
      </c>
      <c r="AU29" s="14">
        <v>1.5431602636232118</v>
      </c>
      <c r="AV29" s="14"/>
      <c r="AW29" s="15">
        <v>207</v>
      </c>
      <c r="AX29" s="14">
        <v>1.7316379454575874</v>
      </c>
      <c r="AY29" s="14"/>
      <c r="AZ29" s="15">
        <v>227</v>
      </c>
      <c r="BA29" s="14">
        <f t="shared" si="33"/>
        <v>1.9611231101511879</v>
      </c>
      <c r="BB29" s="14"/>
      <c r="BC29" s="15">
        <v>211</v>
      </c>
      <c r="BD29" s="14">
        <f t="shared" si="34"/>
        <v>1.9046759342841668</v>
      </c>
    </row>
    <row r="30" spans="1:56" x14ac:dyDescent="0.2">
      <c r="B30" s="3" t="s">
        <v>7</v>
      </c>
      <c r="D30" s="12">
        <v>155</v>
      </c>
      <c r="E30" s="13">
        <f t="shared" si="21"/>
        <v>1.7106279660081669</v>
      </c>
      <c r="F30" s="13"/>
      <c r="G30" s="12">
        <v>10</v>
      </c>
      <c r="H30" s="14">
        <f t="shared" si="22"/>
        <v>0.10374520178441747</v>
      </c>
      <c r="I30" s="14"/>
      <c r="J30" s="12">
        <v>3</v>
      </c>
      <c r="K30" s="14">
        <f t="shared" si="23"/>
        <v>2.9434850863422291E-2</v>
      </c>
      <c r="L30" s="14"/>
      <c r="M30" s="12">
        <v>7</v>
      </c>
      <c r="N30" s="14">
        <f t="shared" si="24"/>
        <v>6.8533385549246137E-2</v>
      </c>
      <c r="O30" s="14"/>
      <c r="P30" s="12">
        <v>360</v>
      </c>
      <c r="Q30" s="14">
        <f t="shared" si="25"/>
        <v>3.1892274982282069</v>
      </c>
      <c r="R30" s="14"/>
      <c r="S30" s="12">
        <v>1</v>
      </c>
      <c r="T30" s="14">
        <f t="shared" si="26"/>
        <v>8.9605734767025103E-3</v>
      </c>
      <c r="U30" s="14"/>
      <c r="V30" s="12" t="s">
        <v>20</v>
      </c>
      <c r="W30" s="14" t="s">
        <v>20</v>
      </c>
      <c r="X30" s="14"/>
      <c r="Y30" s="12">
        <v>1</v>
      </c>
      <c r="Z30" s="14">
        <f t="shared" si="28"/>
        <v>8.2379108658044327E-3</v>
      </c>
      <c r="AA30" s="14"/>
      <c r="AB30" s="12">
        <v>2</v>
      </c>
      <c r="AC30" s="14">
        <f t="shared" si="29"/>
        <v>1.5800284405119294E-2</v>
      </c>
      <c r="AD30" s="14"/>
      <c r="AE30" s="12">
        <v>4</v>
      </c>
      <c r="AF30" s="14">
        <f t="shared" si="30"/>
        <v>3.1979533098816758E-2</v>
      </c>
      <c r="AG30" s="14"/>
      <c r="AH30" s="12">
        <v>4</v>
      </c>
      <c r="AI30" s="14">
        <f t="shared" si="31"/>
        <v>3.1407035175879394E-2</v>
      </c>
      <c r="AJ30" s="14"/>
      <c r="AK30" s="12">
        <v>2</v>
      </c>
      <c r="AL30" s="14">
        <f t="shared" si="32"/>
        <v>1.518718201837649E-2</v>
      </c>
      <c r="AM30" s="14"/>
      <c r="AN30" s="15">
        <v>1</v>
      </c>
      <c r="AO30" s="14">
        <v>7.4277649855158589E-3</v>
      </c>
      <c r="AP30" s="14"/>
      <c r="AQ30" s="15">
        <v>1</v>
      </c>
      <c r="AR30" s="14">
        <v>7.809449433814915E-3</v>
      </c>
      <c r="AS30" s="14"/>
      <c r="AT30" s="15">
        <v>2</v>
      </c>
      <c r="AU30" s="14">
        <v>1.6074586079408454E-2</v>
      </c>
      <c r="AV30" s="14"/>
      <c r="AW30" s="15">
        <v>1</v>
      </c>
      <c r="AX30" s="14">
        <v>8.3654007026936587E-3</v>
      </c>
      <c r="AY30" s="14"/>
      <c r="AZ30" s="15">
        <v>2</v>
      </c>
      <c r="BA30" s="14">
        <f t="shared" si="33"/>
        <v>1.7278617710583154E-2</v>
      </c>
      <c r="BB30" s="14"/>
      <c r="BC30" s="15">
        <v>0</v>
      </c>
      <c r="BD30" s="14">
        <f t="shared" si="34"/>
        <v>0</v>
      </c>
    </row>
    <row r="31" spans="1:56" ht="4.5" customHeight="1" x14ac:dyDescent="0.2">
      <c r="D31" s="12"/>
      <c r="E31" s="13"/>
      <c r="F31" s="13"/>
      <c r="G31" s="12"/>
      <c r="H31" s="11"/>
      <c r="I31" s="11"/>
      <c r="J31" s="12"/>
      <c r="K31" s="11"/>
      <c r="L31" s="11"/>
      <c r="M31" s="12"/>
      <c r="N31" s="11"/>
      <c r="O31" s="11"/>
      <c r="P31" s="12"/>
      <c r="Q31" s="11"/>
      <c r="R31" s="11"/>
      <c r="S31" s="12"/>
      <c r="T31" s="11"/>
      <c r="U31" s="11"/>
      <c r="V31" s="12"/>
      <c r="W31" s="11"/>
      <c r="X31" s="11"/>
      <c r="Y31" s="12"/>
      <c r="Z31" s="11"/>
      <c r="AA31" s="11"/>
      <c r="AB31" s="12"/>
      <c r="AC31" s="11"/>
      <c r="AD31" s="11"/>
      <c r="AE31" s="12"/>
      <c r="AF31" s="11"/>
      <c r="AG31" s="11"/>
      <c r="AH31" s="12"/>
      <c r="AI31" s="11"/>
      <c r="AJ31" s="11"/>
      <c r="AK31" s="12"/>
      <c r="AL31" s="11"/>
      <c r="AM31" s="11"/>
      <c r="AN31" s="15"/>
      <c r="AO31" s="11"/>
      <c r="AP31" s="11"/>
      <c r="AQ31" s="15"/>
      <c r="AR31" s="11"/>
      <c r="AS31" s="11"/>
      <c r="AT31" s="15"/>
      <c r="AU31" s="11"/>
      <c r="AV31" s="11"/>
      <c r="AW31" s="15"/>
      <c r="AX31" s="11"/>
      <c r="AY31" s="11"/>
      <c r="AZ31" s="15"/>
      <c r="BA31" s="11"/>
      <c r="BB31" s="11"/>
      <c r="BC31" s="15"/>
      <c r="BD31" s="11"/>
    </row>
    <row r="32" spans="1:56" ht="4.5" customHeight="1" x14ac:dyDescent="0.2">
      <c r="A32" s="16"/>
      <c r="B32" s="16"/>
      <c r="C32" s="16"/>
      <c r="D32" s="17"/>
      <c r="E32" s="18"/>
      <c r="F32" s="18"/>
      <c r="G32" s="17"/>
      <c r="H32" s="19"/>
      <c r="I32" s="19"/>
      <c r="J32" s="17"/>
      <c r="K32" s="19"/>
      <c r="L32" s="19"/>
      <c r="M32" s="17"/>
      <c r="N32" s="19"/>
      <c r="O32" s="19"/>
      <c r="P32" s="17"/>
      <c r="Q32" s="19"/>
      <c r="R32" s="19"/>
      <c r="S32" s="17"/>
      <c r="T32" s="19"/>
      <c r="U32" s="19"/>
      <c r="V32" s="17"/>
      <c r="W32" s="19"/>
      <c r="X32" s="19"/>
      <c r="Y32" s="17"/>
      <c r="Z32" s="19"/>
      <c r="AA32" s="19"/>
      <c r="AB32" s="17"/>
      <c r="AC32" s="19"/>
      <c r="AD32" s="19"/>
      <c r="AE32" s="17"/>
      <c r="AF32" s="19"/>
      <c r="AG32" s="19"/>
      <c r="AH32" s="17"/>
      <c r="AI32" s="19"/>
      <c r="AJ32" s="19"/>
      <c r="AK32" s="17"/>
      <c r="AL32" s="19"/>
      <c r="AM32" s="19"/>
      <c r="AN32" s="20"/>
      <c r="AO32" s="19"/>
      <c r="AP32" s="19"/>
      <c r="AQ32" s="20"/>
      <c r="AR32" s="19"/>
      <c r="AS32" s="19"/>
      <c r="AT32" s="20"/>
      <c r="AU32" s="19"/>
      <c r="AV32" s="19"/>
      <c r="AW32" s="20"/>
      <c r="AX32" s="19"/>
      <c r="AY32" s="19"/>
      <c r="AZ32" s="20"/>
      <c r="BA32" s="19"/>
      <c r="BB32" s="19"/>
      <c r="BC32" s="20"/>
      <c r="BD32" s="19"/>
    </row>
    <row r="33" spans="1:56" x14ac:dyDescent="0.2">
      <c r="A33" s="21" t="s">
        <v>8</v>
      </c>
      <c r="B33" s="21"/>
      <c r="C33" s="21"/>
      <c r="D33" s="22">
        <v>9061</v>
      </c>
      <c r="E33" s="23">
        <v>100</v>
      </c>
      <c r="F33" s="23"/>
      <c r="G33" s="22">
        <v>9639</v>
      </c>
      <c r="H33" s="23">
        <v>100</v>
      </c>
      <c r="I33" s="38"/>
      <c r="J33" s="22">
        <f>SUM(J23:J30)</f>
        <v>10192</v>
      </c>
      <c r="K33" s="22">
        <f>SUM(K23:K30)</f>
        <v>99.999999999999986</v>
      </c>
      <c r="L33" s="22"/>
      <c r="M33" s="22">
        <f>SUM(M23:M30)</f>
        <v>10214</v>
      </c>
      <c r="N33" s="22">
        <f>SUM(N23:N30)</f>
        <v>99.999999999999986</v>
      </c>
      <c r="O33" s="22"/>
      <c r="P33" s="22">
        <f>SUM(P23:P30)</f>
        <v>11288</v>
      </c>
      <c r="Q33" s="22">
        <f>SUM(Q23:Q30)</f>
        <v>100</v>
      </c>
      <c r="R33" s="22"/>
      <c r="S33" s="22">
        <f>SUM(S23:S30)</f>
        <v>11160</v>
      </c>
      <c r="T33" s="22">
        <f>SUM(T23:T30)</f>
        <v>99.999999999999986</v>
      </c>
      <c r="U33" s="22"/>
      <c r="V33" s="22">
        <f>SUM(V23:V30)</f>
        <v>11497</v>
      </c>
      <c r="W33" s="22">
        <f>SUM(W23:W30)</f>
        <v>100.00000000000001</v>
      </c>
      <c r="X33" s="22"/>
      <c r="Y33" s="22">
        <f>SUM(Y23:Y30)</f>
        <v>12139</v>
      </c>
      <c r="Z33" s="22">
        <f>SUM(Z23:Z30)</f>
        <v>100</v>
      </c>
      <c r="AA33" s="22"/>
      <c r="AB33" s="22">
        <f>SUM(AB23:AB30)</f>
        <v>12658</v>
      </c>
      <c r="AC33" s="22">
        <f>SUM(AC23:AC30)</f>
        <v>100</v>
      </c>
      <c r="AD33" s="22"/>
      <c r="AE33" s="22">
        <f>SUM(AE23:AE30)</f>
        <v>12508</v>
      </c>
      <c r="AF33" s="22">
        <f>SUM(AF23:AF30)</f>
        <v>100</v>
      </c>
      <c r="AG33" s="22"/>
      <c r="AH33" s="22">
        <f>SUM(AH23:AH30)</f>
        <v>12736</v>
      </c>
      <c r="AI33" s="22">
        <f>SUM(AI23:AI30)</f>
        <v>100</v>
      </c>
      <c r="AJ33" s="22"/>
      <c r="AK33" s="22">
        <f>SUM(AK23:AK30)</f>
        <v>13169</v>
      </c>
      <c r="AL33" s="22">
        <f>SUM(AL23:AL30)</f>
        <v>100</v>
      </c>
      <c r="AM33" s="22"/>
      <c r="AN33" s="24">
        <v>13463</v>
      </c>
      <c r="AO33" s="22">
        <v>100.00000000000001</v>
      </c>
      <c r="AP33" s="22"/>
      <c r="AQ33" s="24">
        <v>12805</v>
      </c>
      <c r="AR33" s="22">
        <v>100</v>
      </c>
      <c r="AS33" s="22"/>
      <c r="AT33" s="24">
        <v>12442</v>
      </c>
      <c r="AU33" s="22">
        <v>100</v>
      </c>
      <c r="AV33" s="22"/>
      <c r="AW33" s="24">
        <v>11954</v>
      </c>
      <c r="AX33" s="22">
        <f>SUM(AX23:AX31)</f>
        <v>100</v>
      </c>
      <c r="AY33" s="22"/>
      <c r="AZ33" s="24">
        <f>SUM(AZ23:AZ30)</f>
        <v>11575</v>
      </c>
      <c r="BA33" s="22">
        <f>SUM(BA23:BA30)</f>
        <v>100.00000000000001</v>
      </c>
      <c r="BB33" s="22"/>
      <c r="BC33" s="24">
        <f>SUM(BC23:BC30)</f>
        <v>11078</v>
      </c>
      <c r="BD33" s="22">
        <f>SUM(BD23:BD30)</f>
        <v>100</v>
      </c>
    </row>
    <row r="34" spans="1:56" ht="4.5" customHeight="1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6"/>
      <c r="AO34" s="25"/>
      <c r="AP34" s="25"/>
      <c r="AQ34" s="26"/>
      <c r="AR34" s="25"/>
      <c r="AS34" s="25"/>
      <c r="AT34" s="26"/>
      <c r="AU34" s="25"/>
      <c r="AV34" s="25"/>
      <c r="AW34" s="26"/>
      <c r="AX34" s="25"/>
      <c r="AY34" s="25"/>
      <c r="AZ34" s="26"/>
      <c r="BA34" s="25"/>
      <c r="BB34" s="25"/>
      <c r="BC34" s="26"/>
      <c r="BD34" s="25"/>
    </row>
    <row r="35" spans="1:56" ht="4.5" customHeight="1" x14ac:dyDescent="0.2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Y35" s="27"/>
      <c r="AZ35" s="27"/>
      <c r="BA35" s="27"/>
      <c r="BB35" s="27"/>
      <c r="BC35" s="27"/>
      <c r="BD35" s="27"/>
    </row>
    <row r="36" spans="1:56" ht="13.5" x14ac:dyDescent="0.25">
      <c r="A36" s="39" t="s">
        <v>21</v>
      </c>
    </row>
    <row r="37" spans="1:56" ht="13.5" x14ac:dyDescent="0.25">
      <c r="A37" s="39" t="s">
        <v>22</v>
      </c>
    </row>
    <row r="38" spans="1:56" ht="13.5" x14ac:dyDescent="0.25">
      <c r="A38" s="40" t="s">
        <v>23</v>
      </c>
    </row>
    <row r="40" spans="1:56" ht="13.5" x14ac:dyDescent="0.25">
      <c r="A40" s="40" t="s">
        <v>24</v>
      </c>
    </row>
  </sheetData>
  <pageMargins left="0.59055118110236227" right="0.59055118110236227" top="0.86614173228346458" bottom="0.59055118110236227" header="0.39370078740157483" footer="0.39370078740157483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F635C5668D8148A1C25A02F581FDBA" ma:contentTypeVersion="3" ma:contentTypeDescription="Crée un document." ma:contentTypeScope="" ma:versionID="3336bc3d77551fd50895b04dc600edf9">
  <xsd:schema xmlns:xsd="http://www.w3.org/2001/XMLSchema" xmlns:xs="http://www.w3.org/2001/XMLSchema" xmlns:p="http://schemas.microsoft.com/office/2006/metadata/properties" xmlns:ns1="http://schemas.microsoft.com/sharepoint/v3" xmlns:ns2="7dc7280d-fec9-4c99-9736-8d7ecec3545c" xmlns:ns3="f4897404-eec1-49a2-b1e4-f97d3537d623" targetNamespace="http://schemas.microsoft.com/office/2006/metadata/properties" ma:root="true" ma:fieldsID="92f51a24cfb15e3614b55763855817fc" ns1:_="" ns2:_="" ns3:_="">
    <xsd:import namespace="http://schemas.microsoft.com/sharepoint/v3"/>
    <xsd:import namespace="7dc7280d-fec9-4c99-9736-8d7ecec3545c"/>
    <xsd:import namespace="f4897404-eec1-49a2-b1e4-f97d3537d623"/>
    <xsd:element name="properties">
      <xsd:complexType>
        <xsd:sequence>
          <xsd:element name="documentManagement">
            <xsd:complexType>
              <xsd:all>
                <xsd:element ref="ns2:h42ba7f56afd40d8a80558d45f27949a" minOccurs="0"/>
                <xsd:element ref="ns2:TaxCatchAll" minOccurs="0"/>
                <xsd:element ref="ns2:TaxCatchAllLabel" minOccurs="0"/>
                <xsd:element ref="ns2:o410524c08c94595afa657d6a91eb2e7" minOccurs="0"/>
                <xsd:element ref="ns2:k5578e8018b54236945b0d1339d2a6f5" minOccurs="0"/>
                <xsd:element ref="ns2:pf2f0a5c9c974145b8182a0b51177c44" minOccurs="0"/>
                <xsd:element ref="ns2:c806c3ad7ef948cca74e93affe552c52" minOccurs="0"/>
                <xsd:element ref="ns1:PublishingStartDate" minOccurs="0"/>
                <xsd:element ref="ns1:PublishingExpirationDate" minOccurs="0"/>
                <xsd:element ref="ns3:Domaine" minOccurs="0"/>
                <xsd:element ref="ns3:SousDomain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8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12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14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16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18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897404-eec1-49a2-b1e4-f97d3537d623" elementFormDefault="qualified">
    <xsd:import namespace="http://schemas.microsoft.com/office/2006/documentManagement/types"/>
    <xsd:import namespace="http://schemas.microsoft.com/office/infopath/2007/PartnerControls"/>
    <xsd:element name="Domaine" ma:index="22" nillable="true" ma:displayName="Domaine" ma:internalName="Domaine">
      <xsd:simpleType>
        <xsd:restriction base="dms:Text">
          <xsd:maxLength value="255"/>
        </xsd:restriction>
      </xsd:simpleType>
    </xsd:element>
    <xsd:element name="SousDomaine" ma:index="23" nillable="true" ma:displayName="SousDomaine" ma:internalName="SousDomain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usDomaine xmlns="f4897404-eec1-49a2-b1e4-f97d3537d623" xsi:nil="true"/>
    <h42ba7f56afd40d8a80558d45f27949a xmlns="7dc7280d-fec9-4c99-9736-8d7ecec3545c">
      <Terms xmlns="http://schemas.microsoft.com/office/infopath/2007/PartnerControls"/>
    </h42ba7f56afd40d8a80558d45f27949a>
    <k5578e8018b54236945b0d1339d2a6f5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Service de statistique</TermName>
          <TermId xmlns="http://schemas.microsoft.com/office/infopath/2007/PartnerControls">49667bb3-ce11-442e-b910-57c379ec8829</TermId>
        </TermInfo>
      </Terms>
    </k5578e8018b54236945b0d1339d2a6f5>
    <PublishingExpirationDate xmlns="http://schemas.microsoft.com/sharepoint/v3" xsi:nil="true"/>
    <PublishingStartDate xmlns="http://schemas.microsoft.com/sharepoint/v3" xsi:nil="true"/>
    <c806c3ad7ef948cca74e93affe552c52 xmlns="7dc7280d-fec9-4c99-9736-8d7ecec3545c">
      <Terms xmlns="http://schemas.microsoft.com/office/infopath/2007/PartnerControls"/>
    </c806c3ad7ef948cca74e93affe552c52>
    <Domaine xmlns="f4897404-eec1-49a2-b1e4-f97d3537d623">13</Domaine>
    <TaxCatchAll xmlns="7dc7280d-fec9-4c99-9736-8d7ecec3545c">
      <Value>295</Value>
      <Value>31</Value>
    </TaxCatchAll>
    <pf2f0a5c9c974145b8182a0b51177c44 xmlns="7dc7280d-fec9-4c99-9736-8d7ecec3545c">
      <Terms xmlns="http://schemas.microsoft.com/office/infopath/2007/PartnerControls"/>
    </pf2f0a5c9c974145b8182a0b51177c44>
    <o410524c08c94595afa657d6a91eb2e7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DFS</TermName>
          <TermId xmlns="http://schemas.microsoft.com/office/infopath/2007/PartnerControls">191aeedf-c6da-4548-9159-21bc3990a9b0</TermId>
        </TermInfo>
      </Terms>
    </o410524c08c94595afa657d6a91eb2e7>
  </documentManagement>
</p:properties>
</file>

<file path=customXml/itemProps1.xml><?xml version="1.0" encoding="utf-8"?>
<ds:datastoreItem xmlns:ds="http://schemas.openxmlformats.org/officeDocument/2006/customXml" ds:itemID="{D74F12FD-99DA-4969-BDEF-E3A25BC2DE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dc7280d-fec9-4c99-9736-8d7ecec3545c"/>
    <ds:schemaRef ds:uri="f4897404-eec1-49a2-b1e4-f97d3537d6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DA54D5D-B895-4DDD-88DF-E6B4D00CA8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59BE87-4511-49E4-B00E-E58851DA6BDC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f4897404-eec1-49a2-b1e4-f97d3537d623"/>
    <ds:schemaRef ds:uri="7dc7280d-fec9-4c99-9736-8d7ecec3545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13.2.1</vt:lpstr>
    </vt:vector>
  </TitlesOfParts>
  <Company>Etat de Neuchâtel SIEN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13.2.1. Bénéficiaires de l'aide sociale selon l'âge, le sexe et l'origine, canton de Neuchâtel</dc:title>
  <dc:creator>Pipoz Jonas</dc:creator>
  <cp:lastModifiedBy>Pipoz Jonas</cp:lastModifiedBy>
  <dcterms:created xsi:type="dcterms:W3CDTF">2020-10-07T10:04:55Z</dcterms:created>
  <dcterms:modified xsi:type="dcterms:W3CDTF">2023-10-24T08:16:07Z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18100</vt:r8>
  </property>
  <property fmtid="{D5CDD505-2E9C-101B-9397-08002B2CF9AE}" pid="3" name="Entite">
    <vt:lpwstr>31;#Service de statistique|49667bb3-ce11-442e-b910-57c379ec8829</vt:lpwstr>
  </property>
  <property fmtid="{D5CDD505-2E9C-101B-9397-08002B2CF9AE}" pid="4" name="ContentTypeId">
    <vt:lpwstr>0x010100ADF635C5668D8148A1C25A02F581FDBA</vt:lpwstr>
  </property>
  <property fmtid="{D5CDD505-2E9C-101B-9397-08002B2CF9AE}" pid="5" name="Departement">
    <vt:lpwstr>295;#DFS|191aeedf-c6da-4548-9159-21bc3990a9b0</vt:lpwstr>
  </property>
  <property fmtid="{D5CDD505-2E9C-101B-9397-08002B2CF9AE}" pid="6" name="Type du document">
    <vt:lpwstr/>
  </property>
  <property fmtid="{D5CDD505-2E9C-101B-9397-08002B2CF9AE}" pid="7" name="Acronyme">
    <vt:lpwstr/>
  </property>
  <property fmtid="{D5CDD505-2E9C-101B-9397-08002B2CF9AE}" pid="8" name="Theme">
    <vt:lpwstr/>
  </property>
</Properties>
</file>